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925" activeTab="13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'8'!$A$1:$L$38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<sst xmlns="http://schemas.openxmlformats.org/spreadsheetml/2006/main" count="1161" uniqueCount="221">
  <si>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</si>
  <si>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</si>
  <si>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</si>
  <si>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</si>
  <si>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</si>
  <si>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</si>
  <si>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</si>
  <si>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</si>
  <si>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</si>
  <si>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</si>
  <si>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</si>
  <si>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</si>
  <si>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</si>
  <si>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</si>
  <si>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</si>
  <si>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</si>
  <si>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</si>
  <si>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</si>
  <si>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</si>
  <si>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</si>
  <si>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</si>
  <si>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</si>
  <si>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</si>
  <si>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</si>
  <si>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</si>
  <si>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</si>
  <si>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</si>
  <si>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</si>
  <si>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</si>
  <si>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</si>
  <si>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</si>
  <si>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</si>
  <si>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</si>
  <si>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</si>
  <si>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</si>
  <si>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</si>
  <si>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</si>
  <si>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</si>
  <si>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</si>
  <si>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</si>
  <si>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</si>
  <si>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</si>
  <si>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</si>
  <si>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</si>
  <si>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</si>
  <si>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</si>
  <si>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</si>
  <si>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</si>
  <si>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</si>
  <si>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</si>
  <si>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</si>
  <si>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</si>
  <si>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</si>
  <si>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</si>
  <si>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</si>
  <si>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</si>
  <si>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</si>
  <si>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</si>
  <si>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</si>
  <si>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</si>
  <si>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</si>
  <si>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</si>
  <si>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</si>
  <si>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</si>
  <si>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</si>
  <si>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</si>
  <si>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</si>
  <si>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</si>
  <si>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</si>
  <si>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</si>
  <si>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</si>
  <si>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</si>
  <si>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</si>
  <si>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</si>
  <si>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</si>
  <si>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</si>
  <si>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</si>
  <si>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</si>
  <si>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</si>
  <si>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</si>
  <si>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</si>
  <si>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</si>
  <si>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</si>
  <si>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</si>
  <si>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</si>
  <si>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</si>
  <si>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</si>
  <si>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</si>
  <si>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</si>
  <si>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</si>
  <si>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</si>
  <si>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</si>
  <si>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</si>
  <si>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</si>
  <si>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</si>
  <si>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Uitslag ZWVU woensdag zeilwedstrijd:</t>
  </si>
  <si>
    <t>Wedstrijdnr. :</t>
  </si>
  <si>
    <t>x</t>
  </si>
  <si>
    <t>Klaas Wijma</t>
  </si>
  <si>
    <t>Etap 21</t>
  </si>
  <si>
    <t>Benno</t>
  </si>
  <si>
    <t>Kievit</t>
  </si>
  <si>
    <t>21</t>
  </si>
  <si>
    <t>22</t>
  </si>
  <si>
    <t>23</t>
  </si>
  <si>
    <t>24</t>
  </si>
  <si>
    <t>25</t>
  </si>
  <si>
    <t>Loes Domen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</si>
  <si>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</si>
  <si>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</si>
  <si>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</si>
  <si>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</si>
  <si>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</si>
  <si>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</si>
  <si>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</si>
  <si>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</si>
  <si>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</si>
  <si>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</si>
  <si>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</si>
  <si>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</si>
  <si>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</si>
  <si>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</si>
  <si>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</si>
  <si>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Jenneau 2000</t>
  </si>
  <si>
    <t>Indien er een extra schipper wordt toegevoegd, dient er éénmalig gesorteerd te worden.</t>
  </si>
  <si>
    <t>overal</t>
  </si>
  <si>
    <t>R-J Noordhof</t>
  </si>
  <si>
    <t>Finn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</si>
  <si>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</si>
  <si>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</si>
  <si>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</si>
  <si>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</si>
  <si>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</si>
  <si>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</si>
  <si>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Valk nat</t>
  </si>
  <si>
    <t>Luc Mossel</t>
  </si>
  <si>
    <t>Paul Vink</t>
  </si>
  <si>
    <t>Paul Strating</t>
  </si>
  <si>
    <t>Tom Specht</t>
  </si>
  <si>
    <t>Waarschip 570</t>
  </si>
  <si>
    <t>Hans en Cor</t>
  </si>
  <si>
    <t>Hans en Cor Semeins</t>
  </si>
  <si>
    <t xml:space="preserve">Start </t>
  </si>
  <si>
    <t>19:15:00</t>
  </si>
  <si>
    <t>Piet de Roo</t>
  </si>
  <si>
    <t>Dufour 1800</t>
  </si>
  <si>
    <t>Andries de Munck</t>
  </si>
  <si>
    <t>Finnjol</t>
  </si>
  <si>
    <t>met gebruikmaking van SW-cijfers 2011</t>
  </si>
  <si>
    <t>Henk Klein Overmeer</t>
  </si>
  <si>
    <t>Kevin Weeren</t>
  </si>
  <si>
    <t>Onno Franken</t>
  </si>
  <si>
    <t>Etap 22</t>
  </si>
  <si>
    <t>Bauk Waringa</t>
  </si>
  <si>
    <t>Dehler 28</t>
  </si>
  <si>
    <t>Paul Buitenhuis</t>
  </si>
  <si>
    <t>Victoir 822 1,20</t>
  </si>
  <si>
    <t>J22</t>
  </si>
  <si>
    <t>Tom Schootemeijer</t>
  </si>
  <si>
    <t>Boonacker Erik</t>
  </si>
  <si>
    <t>Paul Simon</t>
  </si>
  <si>
    <t>Fox 22</t>
  </si>
  <si>
    <t>Martin Oord</t>
  </si>
  <si>
    <t>Dufour Arpege</t>
  </si>
  <si>
    <t>Paul de Ruijter</t>
  </si>
  <si>
    <t>Scholtz 22</t>
  </si>
  <si>
    <t>datum</t>
  </si>
  <si>
    <t>Prins Willem</t>
  </si>
  <si>
    <t>Compromis 720</t>
  </si>
  <si>
    <t>Pieter Kroon</t>
  </si>
  <si>
    <t>exxudo</t>
  </si>
  <si>
    <t>Erik Boonacker</t>
  </si>
  <si>
    <t>Dehler 34</t>
  </si>
  <si>
    <t>Robert Jan van Olphen</t>
  </si>
  <si>
    <t>Nico van Leeuwen</t>
  </si>
  <si>
    <t>Dehler delanta 1,25</t>
  </si>
  <si>
    <t>John Schrama</t>
  </si>
  <si>
    <t>Vanguard II 1,4</t>
  </si>
  <si>
    <t>Bas van der Laan</t>
  </si>
  <si>
    <t>Varuna 500</t>
  </si>
  <si>
    <t>Frans Oortwijn</t>
  </si>
  <si>
    <t>Sprinta 70</t>
  </si>
  <si>
    <t>W1</t>
  </si>
  <si>
    <t>W14</t>
  </si>
  <si>
    <t>W13</t>
  </si>
  <si>
    <t>W12</t>
  </si>
  <si>
    <t>W11</t>
  </si>
  <si>
    <t>W10</t>
  </si>
  <si>
    <t>W9</t>
  </si>
  <si>
    <t>W8</t>
  </si>
  <si>
    <t>W7</t>
  </si>
  <si>
    <t>W6</t>
  </si>
  <si>
    <t>W5</t>
  </si>
  <si>
    <t>W4</t>
  </si>
  <si>
    <t>W3</t>
  </si>
  <si>
    <t>W2</t>
  </si>
  <si>
    <t>Janita Wilting</t>
  </si>
  <si>
    <t>3 - 5 Bft</t>
  </si>
  <si>
    <t>NO 4 Bft</t>
  </si>
  <si>
    <t>NO 3-4 Bft</t>
  </si>
  <si>
    <t>wind</t>
  </si>
  <si>
    <t>NNW 2-3 Bft</t>
  </si>
  <si>
    <t>Bianca 28</t>
  </si>
  <si>
    <t>NNW 3-5 Bft.</t>
  </si>
  <si>
    <t>DNF</t>
  </si>
  <si>
    <t>NW 3 Bft.</t>
  </si>
  <si>
    <t>Paul Julicke</t>
  </si>
  <si>
    <t>dnf</t>
  </si>
  <si>
    <t>NNO 2 - 3</t>
  </si>
  <si>
    <t>1 aug.</t>
  </si>
  <si>
    <t>W/NW 2-0-1</t>
  </si>
  <si>
    <t>8 aug.</t>
  </si>
  <si>
    <t>ZW 4 Bft.</t>
  </si>
  <si>
    <t>Jacob</t>
  </si>
  <si>
    <t>Waarschip Verl</t>
  </si>
  <si>
    <t>Wind</t>
  </si>
  <si>
    <t>15 aug.</t>
  </si>
  <si>
    <t>ZW 3-5 Bft.</t>
  </si>
  <si>
    <t>22 aug.</t>
  </si>
  <si>
    <t>ZW 3-4 Bft.</t>
  </si>
  <si>
    <t>NO/NW-1/2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</si>
</sst>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dd/mm/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33" borderId="16" xfId="0" applyFont="1" applyFill="1" applyBorder="1" applyAlignment="1" applyProtection="1">
      <alignment horizontal="center"/>
      <protection locked="0"/>
    </xf>
    <xf numFmtId="201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201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201" fontId="2" fillId="33" borderId="17" xfId="0" applyNumberFormat="1" applyFont="1" applyFill="1" applyBorder="1" applyAlignment="1" applyProtection="1">
      <alignment horizontal="center"/>
      <protection locked="0"/>
    </xf>
    <xf numFmtId="201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NumberFormat="1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1" xfId="0" applyNumberFormat="1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67" xfId="0" applyFont="1" applyFill="1" applyBorder="1" applyAlignment="1">
      <alignment/>
    </xf>
    <xf numFmtId="0" fontId="13" fillId="33" borderId="67" xfId="0" applyNumberFormat="1" applyFont="1" applyFill="1" applyBorder="1" applyAlignment="1">
      <alignment horizontal="center"/>
    </xf>
    <xf numFmtId="0" fontId="13" fillId="33" borderId="68" xfId="0" applyFont="1" applyFill="1" applyBorder="1" applyAlignment="1">
      <alignment horizontal="center"/>
    </xf>
    <xf numFmtId="0" fontId="13" fillId="33" borderId="25" xfId="0" applyFont="1" applyFill="1" applyBorder="1" applyAlignment="1">
      <alignment/>
    </xf>
    <xf numFmtId="0" fontId="13" fillId="33" borderId="25" xfId="0" applyNumberFormat="1" applyFont="1" applyFill="1" applyBorder="1" applyAlignment="1">
      <alignment horizontal="center"/>
    </xf>
    <xf numFmtId="0" fontId="13" fillId="33" borderId="70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16" fontId="1" fillId="0" borderId="0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1" fontId="0" fillId="0" borderId="16" xfId="0" applyNumberFormat="1" applyFont="1" applyBorder="1" applyAlignment="1" applyProtection="1">
      <alignment horizontal="center"/>
      <protection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228600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97230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721995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.75">
      <c r="A1" s="88" t="s">
        <v>0</v>
      </c>
      <c r="B1" s="88" t="s">
        <v>1</v>
      </c>
      <c r="C1" s="82" t="s">
        <v>37</v>
      </c>
      <c r="D1" s="87" t="s">
        <v>39</v>
      </c>
      <c r="E1" s="82">
        <v>2017</v>
      </c>
      <c r="F1" s="165" t="s">
        <v>40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6"/>
      <c r="AE1" s="167" t="s">
        <v>41</v>
      </c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</row>
    <row r="2" spans="1:54" ht="12.75">
      <c r="A2" s="89" t="s">
        <v>30</v>
      </c>
      <c r="B2" s="90" t="s">
        <v>30</v>
      </c>
      <c r="C2" s="91" t="s">
        <v>30</v>
      </c>
      <c r="D2" s="87"/>
      <c r="E2" s="82"/>
      <c r="F2" s="9" t="s">
        <v>42</v>
      </c>
      <c r="G2" s="9" t="s">
        <v>43</v>
      </c>
      <c r="H2" s="9" t="s">
        <v>44</v>
      </c>
      <c r="I2" s="9" t="s">
        <v>45</v>
      </c>
      <c r="J2" s="9" t="s">
        <v>46</v>
      </c>
      <c r="K2" s="9" t="s">
        <v>47</v>
      </c>
      <c r="L2" s="9" t="s">
        <v>48</v>
      </c>
      <c r="M2" s="9" t="s">
        <v>49</v>
      </c>
      <c r="N2" s="9" t="s">
        <v>50</v>
      </c>
      <c r="O2" s="9" t="s">
        <v>51</v>
      </c>
      <c r="P2" s="9" t="s">
        <v>52</v>
      </c>
      <c r="Q2" s="9" t="s">
        <v>53</v>
      </c>
      <c r="R2" s="9" t="s">
        <v>54</v>
      </c>
      <c r="S2" s="9" t="s">
        <v>55</v>
      </c>
      <c r="T2" s="9" t="s">
        <v>56</v>
      </c>
      <c r="U2" s="9" t="s">
        <v>57</v>
      </c>
      <c r="V2" s="9" t="s">
        <v>58</v>
      </c>
      <c r="W2" s="9" t="s">
        <v>59</v>
      </c>
      <c r="X2" s="9" t="s">
        <v>60</v>
      </c>
      <c r="Y2" s="9" t="s">
        <v>61</v>
      </c>
      <c r="Z2" s="9" t="s">
        <v>62</v>
      </c>
      <c r="AA2" s="9" t="s">
        <v>63</v>
      </c>
      <c r="AB2" s="9" t="s">
        <v>64</v>
      </c>
      <c r="AC2" s="9" t="s">
        <v>65</v>
      </c>
      <c r="AD2" s="31" t="s">
        <v>66</v>
      </c>
      <c r="AE2" s="36" t="s">
        <v>67</v>
      </c>
      <c r="AF2" s="36" t="s">
        <v>68</v>
      </c>
      <c r="AG2" s="36" t="s">
        <v>69</v>
      </c>
      <c r="AH2" s="36" t="s">
        <v>70</v>
      </c>
      <c r="AI2" s="36" t="s">
        <v>71</v>
      </c>
      <c r="AJ2" s="36" t="s">
        <v>72</v>
      </c>
      <c r="AK2" s="36" t="s">
        <v>73</v>
      </c>
      <c r="AL2" s="36" t="s">
        <v>74</v>
      </c>
      <c r="AM2" s="36" t="s">
        <v>75</v>
      </c>
      <c r="AN2" s="36" t="s">
        <v>76</v>
      </c>
      <c r="AO2" s="36" t="s">
        <v>77</v>
      </c>
      <c r="AP2" s="36" t="s">
        <v>78</v>
      </c>
      <c r="AQ2" s="36" t="s">
        <v>79</v>
      </c>
      <c r="AR2" s="36" t="s">
        <v>80</v>
      </c>
      <c r="AS2" s="36" t="s">
        <v>81</v>
      </c>
      <c r="AT2" s="36" t="s">
        <v>82</v>
      </c>
      <c r="AU2" s="36" t="s">
        <v>83</v>
      </c>
      <c r="AV2" s="36" t="s">
        <v>84</v>
      </c>
      <c r="AW2" s="36" t="s">
        <v>85</v>
      </c>
      <c r="AX2" s="36" t="s">
        <v>86</v>
      </c>
      <c r="AY2" s="36" t="s">
        <v>87</v>
      </c>
      <c r="AZ2" s="36" t="s">
        <v>88</v>
      </c>
      <c r="BA2" s="36" t="s">
        <v>89</v>
      </c>
      <c r="BB2" s="36" t="s">
        <v>90</v>
      </c>
    </row>
    <row r="3" spans="1:54" ht="12.75">
      <c r="A3" s="143" t="s">
        <v>146</v>
      </c>
      <c r="B3" s="143" t="s">
        <v>147</v>
      </c>
      <c r="C3" s="144"/>
      <c r="D3" s="145">
        <v>104</v>
      </c>
      <c r="E3" s="146">
        <v>105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105</v>
      </c>
      <c r="AF3" s="75">
        <f>LOOKUP(9.999E+307,$E$3:$G$3)</f>
        <v>105</v>
      </c>
      <c r="AG3" s="75">
        <f>LOOKUP(9.999E+307,$E$3:$H$3)</f>
        <v>105</v>
      </c>
      <c r="AH3" s="75">
        <f>LOOKUP(9.999E+307,$E$3:$I$3)</f>
        <v>105</v>
      </c>
      <c r="AI3" s="75">
        <f>LOOKUP(9.999E+307,$E$3:$J$3)</f>
        <v>105</v>
      </c>
      <c r="AJ3" s="75">
        <f>LOOKUP(9.999E+307,$E$3:$K$3)</f>
        <v>105</v>
      </c>
      <c r="AK3" s="75">
        <f>LOOKUP(9.999E+307,$E$3:$L$3)</f>
        <v>105</v>
      </c>
      <c r="AL3" s="37">
        <f>LOOKUP(9.999E+307,$E$3:$M$3)</f>
        <v>105</v>
      </c>
      <c r="AM3" s="37">
        <f>LOOKUP(9.999E+307,$E$3:$N$3)</f>
        <v>105</v>
      </c>
      <c r="AN3" s="37">
        <f>LOOKUP(9.999E+307,$E$3:$O$3)</f>
        <v>105</v>
      </c>
      <c r="AO3" s="37">
        <f>LOOKUP(9.999E+307,$E$3:$P$3)</f>
        <v>105</v>
      </c>
      <c r="AP3" s="37">
        <f>LOOKUP(9.999E+307,$E$3:$Q$3)</f>
        <v>105</v>
      </c>
      <c r="AQ3" s="37">
        <f>LOOKUP(9.999E+307,$E$3:$R$3)</f>
        <v>105</v>
      </c>
      <c r="AR3" s="37">
        <f>LOOKUP(9.999E+307,$E$3:$S$3)</f>
        <v>105</v>
      </c>
      <c r="AS3" s="37">
        <f>LOOKUP(9.999E+307,$E$3:$T$3)</f>
        <v>105</v>
      </c>
      <c r="AT3" s="37">
        <f>LOOKUP(9.999E+307,$E$3:$U$3)</f>
        <v>105</v>
      </c>
      <c r="AU3" s="37">
        <f>LOOKUP(9.999E+307,$E$3:$V$3)</f>
        <v>105</v>
      </c>
      <c r="AV3" s="37">
        <f>LOOKUP(9.999E+307,$E$3:$W$3)</f>
        <v>105</v>
      </c>
      <c r="AW3" s="37">
        <f>LOOKUP(9.999E+307,$E$3:$X$3)</f>
        <v>105</v>
      </c>
      <c r="AX3" s="37">
        <f>LOOKUP(9.999E+307,$E$3:$Y$3)</f>
        <v>105</v>
      </c>
      <c r="AY3" s="37">
        <f>LOOKUP(9.999E+307,$E$3:$Z$3)</f>
        <v>105</v>
      </c>
      <c r="AZ3" s="37">
        <f>LOOKUP(9.999E+307,$E$3:$AA$3)</f>
        <v>105</v>
      </c>
      <c r="BA3" s="37">
        <f>LOOKUP(9.999E+307,$E$3:$AB$3)</f>
        <v>105</v>
      </c>
      <c r="BB3" s="37">
        <f>LOOKUP(9.999E+307,$E$3:$AC$3)</f>
        <v>105</v>
      </c>
    </row>
    <row r="4" spans="1:54" ht="12.75">
      <c r="A4" s="147" t="s">
        <v>178</v>
      </c>
      <c r="B4" s="147" t="s">
        <v>179</v>
      </c>
      <c r="C4" s="148"/>
      <c r="D4" s="149">
        <v>132</v>
      </c>
      <c r="E4" s="146">
        <v>132</v>
      </c>
      <c r="F4" s="41">
        <f ca="1" t="shared" si="0"/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132</v>
      </c>
      <c r="AF4" s="76">
        <f>LOOKUP(9.999E+307,$E$4:$G$4)</f>
        <v>132</v>
      </c>
      <c r="AG4" s="76">
        <f>LOOKUP(9.999E+307,$E$4:$H$4)</f>
        <v>132</v>
      </c>
      <c r="AH4" s="76">
        <f>LOOKUP(9.999E+307,$E$4:$I$4)</f>
        <v>132</v>
      </c>
      <c r="AI4" s="76">
        <f>LOOKUP(9.999E+307,$E$4:$J$4)</f>
        <v>132</v>
      </c>
      <c r="AJ4" s="76">
        <f>LOOKUP(9.999E+307,$E$4:$K$4)</f>
        <v>132</v>
      </c>
      <c r="AK4" s="76">
        <f>LOOKUP(9.999E+307,$E$4:$L$4)</f>
        <v>132</v>
      </c>
      <c r="AL4" s="37">
        <f>LOOKUP(9.999E+307,$E$4:$M$4)</f>
        <v>132</v>
      </c>
      <c r="AM4" s="37">
        <f>LOOKUP(9.999E+307,$E$4:$N$4)</f>
        <v>132</v>
      </c>
      <c r="AN4" s="37">
        <f>LOOKUP(9.999E+307,$E$4:$O$4)</f>
        <v>132</v>
      </c>
      <c r="AO4" s="37">
        <f>LOOKUP(9.999E+307,$E$4:$P$4)</f>
        <v>132</v>
      </c>
      <c r="AP4" s="37">
        <f>LOOKUP(9.999E+307,$E$4:$Q$4)</f>
        <v>132</v>
      </c>
      <c r="AQ4" s="37">
        <f>LOOKUP(9.999E+307,$E$4:$R$4)</f>
        <v>132</v>
      </c>
      <c r="AR4" s="37">
        <f>LOOKUP(9.999E+307,$E$4:$S$4)</f>
        <v>132</v>
      </c>
      <c r="AS4" s="37">
        <f>LOOKUP(9.999E+307,$E$4:$T$4)</f>
        <v>132</v>
      </c>
      <c r="AT4" s="37">
        <f>LOOKUP(9.999E+307,$E$4:$U$4)</f>
        <v>132</v>
      </c>
      <c r="AU4" s="37">
        <f>LOOKUP(9.999E+307,$E$4:$V$4)</f>
        <v>132</v>
      </c>
      <c r="AV4" s="37">
        <f>LOOKUP(9.999E+307,$E$4:$W$4)</f>
        <v>132</v>
      </c>
      <c r="AW4" s="37">
        <f>LOOKUP(9.999E+307,$E$4:$X$4)</f>
        <v>132</v>
      </c>
      <c r="AX4" s="37">
        <f>LOOKUP(9.999E+307,$E$4:$Y$4)</f>
        <v>132</v>
      </c>
      <c r="AY4" s="37">
        <f>LOOKUP(9.999E+307,$E$4:$Z$4)</f>
        <v>132</v>
      </c>
      <c r="AZ4" s="37">
        <f>LOOKUP(9.999E+307,$E$4:$AA$4)</f>
        <v>132</v>
      </c>
      <c r="BA4" s="37">
        <f>LOOKUP(9.999E+307,$E$4:$AB$4)</f>
        <v>132</v>
      </c>
      <c r="BB4" s="37">
        <f>LOOKUP(9.999E+307,$E$4:$AC$4)</f>
        <v>132</v>
      </c>
    </row>
    <row r="5" spans="1:54" ht="12.75">
      <c r="A5" s="147" t="s">
        <v>153</v>
      </c>
      <c r="B5" s="147" t="s">
        <v>134</v>
      </c>
      <c r="C5" s="148"/>
      <c r="D5" s="149">
        <v>104</v>
      </c>
      <c r="E5" s="146">
        <v>110</v>
      </c>
      <c r="F5" s="41">
        <f ca="1" t="shared" si="0"/>
      </c>
      <c r="G5" s="41">
        <f aca="true" ca="1" t="shared" si="3" ref="G5:I42">IF(ISNA(VLOOKUP($A5,INDIRECT(G$44),9,FALSE)),"",VLOOKUP($A5,INDIRECT(G$44),9,FALSE))</f>
      </c>
      <c r="H5" s="41">
        <f ca="1" t="shared" si="3"/>
      </c>
      <c r="I5" s="41">
        <f ca="1" t="shared" si="3"/>
      </c>
      <c r="J5" s="41">
        <f ca="1" t="shared" si="1"/>
      </c>
      <c r="K5" s="41">
        <f ca="1" t="shared" si="1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110</v>
      </c>
      <c r="AF5" s="76">
        <f>LOOKUP(9.999E+307,$E$5:$G$5)</f>
        <v>110</v>
      </c>
      <c r="AG5" s="76">
        <f>LOOKUP(9.999E+307,$E$5:$H$5)</f>
        <v>110</v>
      </c>
      <c r="AH5" s="76">
        <f>LOOKUP(9.999E+307,$E$5:$I$5)</f>
        <v>110</v>
      </c>
      <c r="AI5" s="76">
        <f>LOOKUP(9.999E+307,$E$5:$J$5)</f>
        <v>110</v>
      </c>
      <c r="AJ5" s="76">
        <f>LOOKUP(9.999E+307,$E$5:$K$5)</f>
        <v>110</v>
      </c>
      <c r="AK5" s="76">
        <f>LOOKUP(9.999E+307,$E$5:$L$5)</f>
        <v>110</v>
      </c>
      <c r="AL5" s="37">
        <f>LOOKUP(9.999E+307,$E$5:$M$5)</f>
        <v>110</v>
      </c>
      <c r="AM5" s="37">
        <f>LOOKUP(9.999E+307,$E$5:$N$5)</f>
        <v>110</v>
      </c>
      <c r="AN5" s="37">
        <f>LOOKUP(9.999E+307,$E$5:$O$5)</f>
        <v>110</v>
      </c>
      <c r="AO5" s="37">
        <f>LOOKUP(9.999E+307,$E$5:$P$5)</f>
        <v>110</v>
      </c>
      <c r="AP5" s="37">
        <f>LOOKUP(9.999E+307,$E$5:$Q$5)</f>
        <v>110</v>
      </c>
      <c r="AQ5" s="37">
        <f>LOOKUP(9.999E+307,$E$5:$R$5)</f>
        <v>110</v>
      </c>
      <c r="AR5" s="37">
        <f>LOOKUP(9.999E+307,$E$5:$S$5)</f>
        <v>110</v>
      </c>
      <c r="AS5" s="37">
        <f>LOOKUP(9.999E+307,$E$5:$T$5)</f>
        <v>110</v>
      </c>
      <c r="AT5" s="37">
        <f>LOOKUP(9.999E+307,$E$5:$U$5)</f>
        <v>110</v>
      </c>
      <c r="AU5" s="37">
        <f>LOOKUP(9.999E+307,$E$5:$V$5)</f>
        <v>110</v>
      </c>
      <c r="AV5" s="37">
        <f>LOOKUP(9.999E+307,$E$5:$W$5)</f>
        <v>110</v>
      </c>
      <c r="AW5" s="37">
        <f>LOOKUP(9.999E+307,$E$5:$X$5)</f>
        <v>110</v>
      </c>
      <c r="AX5" s="37">
        <f>LOOKUP(9.999E+307,$E$5:$Y$5)</f>
        <v>110</v>
      </c>
      <c r="AY5" s="37">
        <f>LOOKUP(9.999E+307,$E$5:$Z$5)</f>
        <v>110</v>
      </c>
      <c r="AZ5" s="37">
        <f>LOOKUP(9.999E+307,$E$5:$AA$5)</f>
        <v>110</v>
      </c>
      <c r="BA5" s="37">
        <f>LOOKUP(9.999E+307,$E$5:$AB$5)</f>
        <v>110</v>
      </c>
      <c r="BB5" s="37">
        <f>LOOKUP(9.999E+307,$E$5:$AC$5)</f>
        <v>110</v>
      </c>
    </row>
    <row r="6" spans="1:54" ht="12.75">
      <c r="A6" s="147" t="s">
        <v>132</v>
      </c>
      <c r="B6" s="147" t="s">
        <v>131</v>
      </c>
      <c r="C6" s="148"/>
      <c r="D6" s="149">
        <v>105</v>
      </c>
      <c r="E6" s="146">
        <v>94</v>
      </c>
      <c r="F6" s="41">
        <f ca="1" t="shared" si="0"/>
        <v>95</v>
      </c>
      <c r="G6" s="41">
        <f ca="1" t="shared" si="3"/>
        <v>96</v>
      </c>
      <c r="H6" s="41">
        <f ca="1" t="shared" si="3"/>
      </c>
      <c r="I6" s="41">
        <f ca="1" t="shared" si="3"/>
      </c>
      <c r="J6" s="41">
        <f ca="1" t="shared" si="1"/>
        <v>97</v>
      </c>
      <c r="K6" s="41">
        <f ca="1" t="shared" si="1"/>
        <v>98</v>
      </c>
      <c r="L6" s="41">
        <f ca="1" t="shared" si="1"/>
        <v>97</v>
      </c>
      <c r="M6" s="41">
        <f ca="1" t="shared" si="1"/>
        <v>98</v>
      </c>
      <c r="N6" s="41">
        <f ca="1" t="shared" si="1"/>
        <v>99</v>
      </c>
      <c r="O6" s="41">
        <f ca="1" t="shared" si="1"/>
        <v>100</v>
      </c>
      <c r="P6" s="41">
        <f ca="1" t="shared" si="1"/>
        <v>98</v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95</v>
      </c>
      <c r="AF6" s="76">
        <f>LOOKUP(9.999E+307,$E$6:$G$6)</f>
        <v>96</v>
      </c>
      <c r="AG6" s="76">
        <f>LOOKUP(9.999E+307,$E$6:$H$6)</f>
        <v>96</v>
      </c>
      <c r="AH6" s="76">
        <f>LOOKUP(9.999E+307,$E$6:$I$6)</f>
        <v>96</v>
      </c>
      <c r="AI6" s="76">
        <f>LOOKUP(9.999E+307,$E$6:$J$6)</f>
        <v>97</v>
      </c>
      <c r="AJ6" s="76">
        <f>LOOKUP(9.999E+307,$E$6:$K$6)</f>
        <v>98</v>
      </c>
      <c r="AK6" s="76">
        <f>LOOKUP(9.999E+307,$E$6:$L$6)</f>
        <v>97</v>
      </c>
      <c r="AL6" s="37">
        <f>LOOKUP(9.999E+307,$E$6:$M$6)</f>
        <v>98</v>
      </c>
      <c r="AM6" s="37">
        <f>LOOKUP(9.999E+307,$E$6:$N$6)</f>
        <v>99</v>
      </c>
      <c r="AN6" s="37">
        <f>LOOKUP(9.999E+307,$E$6:$O$6)</f>
        <v>100</v>
      </c>
      <c r="AO6" s="37">
        <f>LOOKUP(9.999E+307,$E$6:$P$6)</f>
        <v>98</v>
      </c>
      <c r="AP6" s="37">
        <f>LOOKUP(9.999E+307,$E$6:$Q$6)</f>
        <v>98</v>
      </c>
      <c r="AQ6" s="37">
        <f>LOOKUP(9.999E+307,$E$6:$R$6)</f>
        <v>98</v>
      </c>
      <c r="AR6" s="37">
        <f>LOOKUP(9.999E+307,$E$6:$S$6)</f>
        <v>98</v>
      </c>
      <c r="AS6" s="37">
        <f>LOOKUP(9.999E+307,$E$6:$T$6)</f>
        <v>98</v>
      </c>
      <c r="AT6" s="37">
        <f>LOOKUP(9.999E+307,$E$6:$U$6)</f>
        <v>98</v>
      </c>
      <c r="AU6" s="37">
        <f>LOOKUP(9.999E+307,$E$6:$V$6)</f>
        <v>98</v>
      </c>
      <c r="AV6" s="37">
        <f>LOOKUP(9.999E+307,$E$6:$W$6)</f>
        <v>98</v>
      </c>
      <c r="AW6" s="37">
        <f>LOOKUP(9.999E+307,$E$6:$X$6)</f>
        <v>98</v>
      </c>
      <c r="AX6" s="37">
        <f>LOOKUP(9.999E+307,$E$6:$Y$6)</f>
        <v>98</v>
      </c>
      <c r="AY6" s="37">
        <f>LOOKUP(9.999E+307,$E$6:$Z$6)</f>
        <v>98</v>
      </c>
      <c r="AZ6" s="37">
        <f>LOOKUP(9.999E+307,$E$6:$AA$6)</f>
        <v>98</v>
      </c>
      <c r="BA6" s="37">
        <f>LOOKUP(9.999E+307,$E$6:$AB$6)</f>
        <v>98</v>
      </c>
      <c r="BB6" s="37">
        <f>LOOKUP(9.999E+307,$E$6:$AC$6)</f>
        <v>98</v>
      </c>
    </row>
    <row r="7" spans="1:54" ht="12.75">
      <c r="A7" s="147" t="s">
        <v>23</v>
      </c>
      <c r="B7" s="147" t="s">
        <v>154</v>
      </c>
      <c r="C7" s="148"/>
      <c r="D7" s="149">
        <v>102</v>
      </c>
      <c r="E7" s="146">
        <v>102</v>
      </c>
      <c r="F7" s="41">
        <f ca="1" t="shared" si="0"/>
      </c>
      <c r="G7" s="41">
        <f ca="1" t="shared" si="3"/>
        <v>104</v>
      </c>
      <c r="H7" s="41">
        <f ca="1" t="shared" si="3"/>
        <v>103</v>
      </c>
      <c r="I7" s="41">
        <f ca="1" t="shared" si="3"/>
        <v>104</v>
      </c>
      <c r="J7" s="41">
        <f ca="1" t="shared" si="1"/>
        <v>102</v>
      </c>
      <c r="K7" s="41">
        <f ca="1" t="shared" si="1"/>
        <v>103</v>
      </c>
      <c r="L7" s="41">
        <f ca="1" t="shared" si="1"/>
        <v>102</v>
      </c>
      <c r="M7" s="41">
        <f ca="1" t="shared" si="1"/>
      </c>
      <c r="N7" s="41">
        <f ca="1" t="shared" si="1"/>
      </c>
      <c r="O7" s="41">
        <f ca="1" t="shared" si="1"/>
        <v>103</v>
      </c>
      <c r="P7" s="41">
        <f ca="1" t="shared" si="1"/>
        <v>104</v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102</v>
      </c>
      <c r="AF7" s="76">
        <f>LOOKUP(9.999E+307,$E$7:$G$7)</f>
        <v>104</v>
      </c>
      <c r="AG7" s="76">
        <f>LOOKUP(9.999E+307,$E$7:$H$7)</f>
        <v>103</v>
      </c>
      <c r="AH7" s="76">
        <f>LOOKUP(9.999E+307,$E$7:$I$7)</f>
        <v>104</v>
      </c>
      <c r="AI7" s="76">
        <f>LOOKUP(9.999E+307,$E$7:$J$7)</f>
        <v>102</v>
      </c>
      <c r="AJ7" s="76">
        <f>LOOKUP(9.999E+307,$E$7:$K$7)</f>
        <v>103</v>
      </c>
      <c r="AK7" s="76">
        <f>LOOKUP(9.999E+307,$E$7:$L$7)</f>
        <v>102</v>
      </c>
      <c r="AL7" s="37">
        <f>LOOKUP(9.999E+307,$E$7:$M$7)</f>
        <v>102</v>
      </c>
      <c r="AM7" s="37">
        <f>LOOKUP(9.999E+307,$E$7:$N$7)</f>
        <v>102</v>
      </c>
      <c r="AN7" s="37">
        <f>LOOKUP(9.999E+307,$E$7:$O$7)</f>
        <v>103</v>
      </c>
      <c r="AO7" s="37">
        <f>LOOKUP(9.999E+307,$E$7:$P$7)</f>
        <v>104</v>
      </c>
      <c r="AP7" s="37">
        <f>LOOKUP(9.999E+307,$E$7:$Q$7)</f>
        <v>104</v>
      </c>
      <c r="AQ7" s="37">
        <f>LOOKUP(9.999E+307,$E$7:$R$7)</f>
        <v>104</v>
      </c>
      <c r="AR7" s="37">
        <f>LOOKUP(9.999E+307,$E$7:$S$7)</f>
        <v>104</v>
      </c>
      <c r="AS7" s="37">
        <f>LOOKUP(9.999E+307,$E$7:$T$7)</f>
        <v>104</v>
      </c>
      <c r="AT7" s="37">
        <f>LOOKUP(9.999E+307,$E$7:$U$7)</f>
        <v>104</v>
      </c>
      <c r="AU7" s="37">
        <f>LOOKUP(9.999E+307,$E$7:$V$7)</f>
        <v>104</v>
      </c>
      <c r="AV7" s="37">
        <f>LOOKUP(9.999E+307,$E$7:$W$7)</f>
        <v>104</v>
      </c>
      <c r="AW7" s="37">
        <f>LOOKUP(9.999E+307,$E$7:$X$7)</f>
        <v>104</v>
      </c>
      <c r="AX7" s="37">
        <f>LOOKUP(9.999E+307,$E$7:$Y$7)</f>
        <v>104</v>
      </c>
      <c r="AY7" s="37">
        <f>LOOKUP(9.999E+307,$E$7:$Z$7)</f>
        <v>104</v>
      </c>
      <c r="AZ7" s="37">
        <f>LOOKUP(9.999E+307,$E$7:$AA$7)</f>
        <v>104</v>
      </c>
      <c r="BA7" s="37">
        <f>LOOKUP(9.999E+307,$E$7:$AB$7)</f>
        <v>104</v>
      </c>
      <c r="BB7" s="37">
        <f>LOOKUP(9.999E+307,$E$7:$AC$7)</f>
        <v>104</v>
      </c>
    </row>
    <row r="8" spans="1:54" ht="12.75">
      <c r="A8" s="147" t="s">
        <v>159</v>
      </c>
      <c r="B8" s="147" t="s">
        <v>134</v>
      </c>
      <c r="C8" s="148"/>
      <c r="D8" s="149">
        <v>104</v>
      </c>
      <c r="E8" s="146">
        <v>96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96</v>
      </c>
      <c r="AF8" s="76">
        <f>LOOKUP(9.999E+307,$E$8:$G$8)</f>
        <v>96</v>
      </c>
      <c r="AG8" s="76">
        <f>LOOKUP(9.999E+307,$E$8:$H$8)</f>
        <v>96</v>
      </c>
      <c r="AH8" s="76">
        <f>LOOKUP(9.999E+307,$E$8:$I$8)</f>
        <v>96</v>
      </c>
      <c r="AI8" s="76">
        <f>LOOKUP(9.999E+307,$E$8:$J$8)</f>
        <v>96</v>
      </c>
      <c r="AJ8" s="76">
        <f>LOOKUP(9.999E+307,$E$8:$K$8)</f>
        <v>96</v>
      </c>
      <c r="AK8" s="76">
        <f>LOOKUP(9.999E+307,$E$8:$L$8)</f>
        <v>96</v>
      </c>
      <c r="AL8" s="37">
        <f>LOOKUP(9.999E+307,$E$8:$M$8)</f>
        <v>96</v>
      </c>
      <c r="AM8" s="37">
        <f>LOOKUP(9.999E+307,$E$8:$N$8)</f>
        <v>96</v>
      </c>
      <c r="AN8" s="37">
        <f>LOOKUP(9.999E+307,$E$8:$O$8)</f>
        <v>96</v>
      </c>
      <c r="AO8" s="37">
        <f>LOOKUP(9.999E+307,$E$8:$P$8)</f>
        <v>96</v>
      </c>
      <c r="AP8" s="37">
        <f>LOOKUP(9.999E+307,$E$8:$Q$8)</f>
        <v>96</v>
      </c>
      <c r="AQ8" s="37">
        <f>LOOKUP(9.999E+307,$E$8:$R$8)</f>
        <v>96</v>
      </c>
      <c r="AR8" s="37">
        <f>LOOKUP(9.999E+307,$E$8:$S$8)</f>
        <v>96</v>
      </c>
      <c r="AS8" s="37">
        <f>LOOKUP(9.999E+307,$E$8:$T$8)</f>
        <v>96</v>
      </c>
      <c r="AT8" s="37">
        <f>LOOKUP(9.999E+307,$E$8:$U$8)</f>
        <v>96</v>
      </c>
      <c r="AU8" s="37">
        <f>LOOKUP(9.999E+307,$E$8:$V$8)</f>
        <v>96</v>
      </c>
      <c r="AV8" s="37">
        <f>LOOKUP(9.999E+307,$E$8:$W$8)</f>
        <v>96</v>
      </c>
      <c r="AW8" s="37">
        <f>LOOKUP(9.999E+307,$E$8:$X$8)</f>
        <v>96</v>
      </c>
      <c r="AX8" s="37">
        <f>LOOKUP(9.999E+307,$E$8:$Y$8)</f>
        <v>96</v>
      </c>
      <c r="AY8" s="37">
        <f>LOOKUP(9.999E+307,$E$8:$Z$8)</f>
        <v>96</v>
      </c>
      <c r="AZ8" s="37">
        <f>LOOKUP(9.999E+307,$E$8:$AA$8)</f>
        <v>96</v>
      </c>
      <c r="BA8" s="37">
        <f>LOOKUP(9.999E+307,$E$8:$AB$8)</f>
        <v>96</v>
      </c>
      <c r="BB8" s="37">
        <f>LOOKUP(9.999E+307,$E$8:$AC$8)</f>
        <v>96</v>
      </c>
    </row>
    <row r="9" spans="1:54" ht="12.75">
      <c r="A9" s="147" t="s">
        <v>7</v>
      </c>
      <c r="B9" s="147" t="s">
        <v>25</v>
      </c>
      <c r="C9" s="148"/>
      <c r="D9" s="149">
        <v>109</v>
      </c>
      <c r="E9" s="146">
        <v>120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120</v>
      </c>
      <c r="AF9" s="76">
        <f>LOOKUP(9.999E+307,$E$9:$G$9)</f>
        <v>120</v>
      </c>
      <c r="AG9" s="76">
        <f>LOOKUP(9.999E+307,$E$9:$H$9)</f>
        <v>120</v>
      </c>
      <c r="AH9" s="76">
        <f>LOOKUP(9.999E+307,$E$9:$I$9)</f>
        <v>120</v>
      </c>
      <c r="AI9" s="76">
        <f>LOOKUP(9.999E+307,$E$9:$J$9)</f>
        <v>120</v>
      </c>
      <c r="AJ9" s="76">
        <f>LOOKUP(9.999E+307,$E$9:$K$9)</f>
        <v>120</v>
      </c>
      <c r="AK9" s="76">
        <f>LOOKUP(9.999E+307,$E$9:$L$9)</f>
        <v>120</v>
      </c>
      <c r="AL9" s="37">
        <f>LOOKUP(9.999E+307,$E$9:$M$9)</f>
        <v>120</v>
      </c>
      <c r="AM9" s="37">
        <f>LOOKUP(9.999E+307,$E$9:$N$9)</f>
        <v>120</v>
      </c>
      <c r="AN9" s="37">
        <f>LOOKUP(9.999E+307,$E$9:$O$9)</f>
        <v>120</v>
      </c>
      <c r="AO9" s="37">
        <f>LOOKUP(9.999E+307,$E$9:$P$9)</f>
        <v>120</v>
      </c>
      <c r="AP9" s="37">
        <f>LOOKUP(9.999E+307,$E$9:$Q$9)</f>
        <v>120</v>
      </c>
      <c r="AQ9" s="37">
        <f>LOOKUP(9.999E+307,$E$9:$R$9)</f>
        <v>120</v>
      </c>
      <c r="AR9" s="37">
        <f>LOOKUP(9.999E+307,$E$9:$S$9)</f>
        <v>120</v>
      </c>
      <c r="AS9" s="37">
        <f>LOOKUP(9.999E+307,$E$9:$T$9)</f>
        <v>120</v>
      </c>
      <c r="AT9" s="37">
        <f>LOOKUP(9.999E+307,$E$9:$U$9)</f>
        <v>120</v>
      </c>
      <c r="AU9" s="37">
        <f>LOOKUP(9.999E+307,$E$9:$V$9)</f>
        <v>120</v>
      </c>
      <c r="AV9" s="37">
        <f>LOOKUP(9.999E+307,$E$9:$W$9)</f>
        <v>120</v>
      </c>
      <c r="AW9" s="37">
        <f>LOOKUP(9.999E+307,$E$9:$X$9)</f>
        <v>120</v>
      </c>
      <c r="AX9" s="37">
        <f>LOOKUP(9.999E+307,$E$9:$Y$9)</f>
        <v>120</v>
      </c>
      <c r="AY9" s="37">
        <f>LOOKUP(9.999E+307,$E$9:$Z$9)</f>
        <v>120</v>
      </c>
      <c r="AZ9" s="37">
        <f>LOOKUP(9.999E+307,$E$9:$AA$9)</f>
        <v>120</v>
      </c>
      <c r="BA9" s="37">
        <f>LOOKUP(9.999E+307,$E$9:$AB$9)</f>
        <v>120</v>
      </c>
      <c r="BB9" s="37">
        <f>LOOKUP(9.999E+307,$E$9:$AC$9)</f>
        <v>120</v>
      </c>
    </row>
    <row r="10" spans="1:54" ht="12.75">
      <c r="A10" s="147" t="s">
        <v>27</v>
      </c>
      <c r="B10" s="147" t="s">
        <v>29</v>
      </c>
      <c r="C10" s="148"/>
      <c r="D10" s="149">
        <v>97</v>
      </c>
      <c r="E10" s="146">
        <v>97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97</v>
      </c>
      <c r="AF10" s="76">
        <f>LOOKUP(9.999E+307,$E$10:$G$10)</f>
        <v>97</v>
      </c>
      <c r="AG10" s="76">
        <f>LOOKUP(9.999E+307,$E$10:$H$10)</f>
        <v>97</v>
      </c>
      <c r="AH10" s="76">
        <f>LOOKUP(9.999E+307,$E$10:$I$10)</f>
        <v>97</v>
      </c>
      <c r="AI10" s="76">
        <f>LOOKUP(9.999E+307,$E$10:$J$10)</f>
        <v>97</v>
      </c>
      <c r="AJ10" s="76">
        <f>LOOKUP(9.999E+307,$E$10:$K$10)</f>
        <v>97</v>
      </c>
      <c r="AK10" s="76">
        <f>LOOKUP(9.999E+307,$E$10:$L$10)</f>
        <v>97</v>
      </c>
      <c r="AL10" s="37">
        <f>LOOKUP(9.999E+307,$E$10:$M$10)</f>
        <v>97</v>
      </c>
      <c r="AM10" s="37">
        <f>LOOKUP(9.999E+307,$E$10:$N$10)</f>
        <v>97</v>
      </c>
      <c r="AN10" s="37">
        <f>LOOKUP(9.999E+307,$E$10:$O$10)</f>
        <v>97</v>
      </c>
      <c r="AO10" s="37">
        <f>LOOKUP(9.999E+307,$E$10:$P$10)</f>
        <v>97</v>
      </c>
      <c r="AP10" s="37">
        <f>LOOKUP(9.999E+307,$E$10:$Q$10)</f>
        <v>97</v>
      </c>
      <c r="AQ10" s="37">
        <f>LOOKUP(9.999E+307,$E$10:$R$10)</f>
        <v>97</v>
      </c>
      <c r="AR10" s="37">
        <f>LOOKUP(9.999E+307,$E$10:$S$10)</f>
        <v>97</v>
      </c>
      <c r="AS10" s="37">
        <f>LOOKUP(9.999E+307,$E$10:$T$10)</f>
        <v>97</v>
      </c>
      <c r="AT10" s="37">
        <f>LOOKUP(9.999E+307,$E$10:$U$10)</f>
        <v>97</v>
      </c>
      <c r="AU10" s="37">
        <f>LOOKUP(9.999E+307,$E$10:$V$10)</f>
        <v>97</v>
      </c>
      <c r="AV10" s="37">
        <f>LOOKUP(9.999E+307,$E$10:$W$10)</f>
        <v>97</v>
      </c>
      <c r="AW10" s="37">
        <f>LOOKUP(9.999E+307,$E$10:$X$10)</f>
        <v>97</v>
      </c>
      <c r="AX10" s="37">
        <f>LOOKUP(9.999E+307,$E$10:$Y$10)</f>
        <v>97</v>
      </c>
      <c r="AY10" s="37">
        <f>LOOKUP(9.999E+307,$E$10:$Z$10)</f>
        <v>97</v>
      </c>
      <c r="AZ10" s="37">
        <f>LOOKUP(9.999E+307,$E$10:$AA$10)</f>
        <v>97</v>
      </c>
      <c r="BA10" s="37">
        <f>LOOKUP(9.999E+307,$E$10:$AB$10)</f>
        <v>97</v>
      </c>
      <c r="BB10" s="37">
        <f>LOOKUP(9.999E+307,$E$10:$AC$10)</f>
        <v>97</v>
      </c>
    </row>
    <row r="11" spans="1:54" ht="12.75">
      <c r="A11" s="147" t="s">
        <v>171</v>
      </c>
      <c r="B11" s="147" t="s">
        <v>172</v>
      </c>
      <c r="C11" s="148"/>
      <c r="D11" s="149">
        <v>93.5</v>
      </c>
      <c r="E11" s="146">
        <v>93.5</v>
      </c>
      <c r="F11" s="41">
        <f ca="1" t="shared" si="0"/>
      </c>
      <c r="G11" s="41">
        <f ca="1" t="shared" si="3"/>
      </c>
      <c r="H11" s="41">
        <f ca="1" t="shared" si="3"/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93.5</v>
      </c>
      <c r="AF11" s="76">
        <f>LOOKUP(9.999E+307,$E$11:$G$11)</f>
        <v>93.5</v>
      </c>
      <c r="AG11" s="76">
        <f>LOOKUP(9.999E+307,$E$11:$H$11)</f>
        <v>93.5</v>
      </c>
      <c r="AH11" s="76">
        <f>LOOKUP(9.999E+307,$E$11:$I$11)</f>
        <v>93.5</v>
      </c>
      <c r="AI11" s="76">
        <f>LOOKUP(9.999E+307,$E$11:$J$11)</f>
        <v>93.5</v>
      </c>
      <c r="AJ11" s="76">
        <f>LOOKUP(9.999E+307,$E$11:$K$11)</f>
        <v>93.5</v>
      </c>
      <c r="AK11" s="76">
        <f>LOOKUP(9.999E+307,$E$11:$L$11)</f>
        <v>93.5</v>
      </c>
      <c r="AL11" s="37">
        <f>LOOKUP(9.999E+307,$E$11:$M$11)</f>
        <v>93.5</v>
      </c>
      <c r="AM11" s="37">
        <f>LOOKUP(9.999E+307,$E$11:$N$11)</f>
        <v>93.5</v>
      </c>
      <c r="AN11" s="37">
        <f>LOOKUP(9.999E+307,$E$11:$O$11)</f>
        <v>93.5</v>
      </c>
      <c r="AO11" s="37">
        <f>LOOKUP(9.999E+307,$E$11:$P$11)</f>
        <v>93.5</v>
      </c>
      <c r="AP11" s="37">
        <f>LOOKUP(9.999E+307,$E$11:$Q$11)</f>
        <v>93.5</v>
      </c>
      <c r="AQ11" s="37">
        <f>LOOKUP(9.999E+307,$E$11:$R$11)</f>
        <v>93.5</v>
      </c>
      <c r="AR11" s="37">
        <f>LOOKUP(9.999E+307,$E$11:$S$11)</f>
        <v>93.5</v>
      </c>
      <c r="AS11" s="37">
        <f>LOOKUP(9.999E+307,$E$11:$T$11)</f>
        <v>93.5</v>
      </c>
      <c r="AT11" s="37">
        <f>LOOKUP(9.999E+307,$E$11:$U$11)</f>
        <v>93.5</v>
      </c>
      <c r="AU11" s="37">
        <f>LOOKUP(9.999E+307,$E$11:$V$11)</f>
        <v>93.5</v>
      </c>
      <c r="AV11" s="37">
        <f>LOOKUP(9.999E+307,$E$11:$W$11)</f>
        <v>93.5</v>
      </c>
      <c r="AW11" s="37">
        <f>LOOKUP(9.999E+307,$E$11:$X$11)</f>
        <v>93.5</v>
      </c>
      <c r="AX11" s="37">
        <f>LOOKUP(9.999E+307,$E$11:$Y$11)</f>
        <v>93.5</v>
      </c>
      <c r="AY11" s="37">
        <f>LOOKUP(9.999E+307,$E$11:$Z$11)</f>
        <v>93.5</v>
      </c>
      <c r="AZ11" s="37">
        <f>LOOKUP(9.999E+307,$E$11:$AA$11)</f>
        <v>93.5</v>
      </c>
      <c r="BA11" s="37">
        <f>LOOKUP(9.999E+307,$E$11:$AB$11)</f>
        <v>93.5</v>
      </c>
      <c r="BB11" s="37">
        <f>LOOKUP(9.999E+307,$E$11:$AC$11)</f>
        <v>93.5</v>
      </c>
    </row>
    <row r="12" spans="1:54" ht="12.75">
      <c r="A12" s="147" t="s">
        <v>180</v>
      </c>
      <c r="B12" s="147" t="s">
        <v>181</v>
      </c>
      <c r="C12" s="148"/>
      <c r="D12" s="149">
        <v>111</v>
      </c>
      <c r="E12" s="146">
        <v>112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112</v>
      </c>
      <c r="AF12" s="76">
        <f>LOOKUP(9.999E+307,$E$12:$G$12)</f>
        <v>112</v>
      </c>
      <c r="AG12" s="76">
        <f>LOOKUP(9.999E+307,$E$12:$H$12)</f>
        <v>112</v>
      </c>
      <c r="AH12" s="76">
        <f>LOOKUP(9.999E+307,$E$12:$I$12)</f>
        <v>112</v>
      </c>
      <c r="AI12" s="76">
        <f>LOOKUP(9.999E+307,$E$12:$J$12)</f>
        <v>112</v>
      </c>
      <c r="AJ12" s="76">
        <f>LOOKUP(9.999E+307,$E$12:$K$12)</f>
        <v>112</v>
      </c>
      <c r="AK12" s="76">
        <f>LOOKUP(9.999E+307,$E$12:$L$12)</f>
        <v>112</v>
      </c>
      <c r="AL12" s="37">
        <f>LOOKUP(9.999E+307,$E$12:$M$12)</f>
        <v>112</v>
      </c>
      <c r="AM12" s="37">
        <f>LOOKUP(9.999E+307,$E$12:$N$12)</f>
        <v>112</v>
      </c>
      <c r="AN12" s="37">
        <f>LOOKUP(9.999E+307,$E$12:$O$12)</f>
        <v>112</v>
      </c>
      <c r="AO12" s="37">
        <f>LOOKUP(9.999E+307,$E$12:$P$12)</f>
        <v>112</v>
      </c>
      <c r="AP12" s="37">
        <f>LOOKUP(9.999E+307,$E$12:$Q$12)</f>
        <v>112</v>
      </c>
      <c r="AQ12" s="37">
        <f>LOOKUP(9.999E+307,$E$12:$R$12)</f>
        <v>112</v>
      </c>
      <c r="AR12" s="37">
        <f>LOOKUP(9.999E+307,$E$12:$S$12)</f>
        <v>112</v>
      </c>
      <c r="AS12" s="37">
        <f>LOOKUP(9.999E+307,$E$12:$T$12)</f>
        <v>112</v>
      </c>
      <c r="AT12" s="37">
        <f>LOOKUP(9.999E+307,$E$12:$U$12)</f>
        <v>112</v>
      </c>
      <c r="AU12" s="37">
        <f>LOOKUP(9.999E+307,$E$12:$V$12)</f>
        <v>112</v>
      </c>
      <c r="AV12" s="37">
        <f>LOOKUP(9.999E+307,$E$12:$W$12)</f>
        <v>112</v>
      </c>
      <c r="AW12" s="37">
        <f>LOOKUP(9.999E+307,$E$12:$X$12)</f>
        <v>112</v>
      </c>
      <c r="AX12" s="37">
        <f>LOOKUP(9.999E+307,$E$12:$Y$12)</f>
        <v>112</v>
      </c>
      <c r="AY12" s="37">
        <f>LOOKUP(9.999E+307,$E$12:$Z$12)</f>
        <v>112</v>
      </c>
      <c r="AZ12" s="37">
        <f>LOOKUP(9.999E+307,$E$12:$AA$12)</f>
        <v>112</v>
      </c>
      <c r="BA12" s="37">
        <f>LOOKUP(9.999E+307,$E$12:$AB$12)</f>
        <v>112</v>
      </c>
      <c r="BB12" s="37">
        <f>LOOKUP(9.999E+307,$E$12:$AC$12)</f>
        <v>112</v>
      </c>
    </row>
    <row r="13" spans="1:54" ht="12.75">
      <c r="A13" s="147" t="s">
        <v>141</v>
      </c>
      <c r="B13" s="147" t="s">
        <v>13</v>
      </c>
      <c r="C13" s="148"/>
      <c r="D13" s="149">
        <v>105</v>
      </c>
      <c r="E13" s="146">
        <v>104</v>
      </c>
      <c r="F13" s="41">
        <f ca="1" t="shared" si="0"/>
      </c>
      <c r="G13" s="41">
        <f ca="1" t="shared" si="3"/>
        <v>103</v>
      </c>
      <c r="H13" s="41">
        <f ca="1" t="shared" si="3"/>
      </c>
      <c r="I13" s="41">
        <f ca="1" t="shared" si="3"/>
      </c>
      <c r="J13" s="41">
        <f ca="1" t="shared" si="1"/>
      </c>
      <c r="K13" s="41">
        <f ca="1" t="shared" si="1"/>
      </c>
      <c r="L13" s="41">
        <f ca="1" t="shared" si="1"/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104</v>
      </c>
      <c r="AF13" s="76">
        <f>LOOKUP(9.999E+307,$E$13:$G$13)</f>
        <v>103</v>
      </c>
      <c r="AG13" s="76">
        <f>LOOKUP(9.999E+307,$E$13:$H$13)</f>
        <v>103</v>
      </c>
      <c r="AH13" s="76">
        <f>LOOKUP(9.999E+307,$E$13:$I$13)</f>
        <v>103</v>
      </c>
      <c r="AI13" s="76">
        <f>LOOKUP(9.999E+307,$E$13:$J$13)</f>
        <v>103</v>
      </c>
      <c r="AJ13" s="76">
        <f>LOOKUP(9.999E+307,$E$13:$K$13)</f>
        <v>103</v>
      </c>
      <c r="AK13" s="76">
        <f>LOOKUP(9.999E+307,$E$13:$L$13)</f>
        <v>103</v>
      </c>
      <c r="AL13" s="37">
        <f>LOOKUP(9.999E+307,$E$13:$M$13)</f>
        <v>103</v>
      </c>
      <c r="AM13" s="37">
        <f>LOOKUP(9.999E+307,$E$13:$N$13)</f>
        <v>103</v>
      </c>
      <c r="AN13" s="37">
        <f>LOOKUP(9.999E+307,$E$13:$O$13)</f>
        <v>103</v>
      </c>
      <c r="AO13" s="37">
        <f>LOOKUP(9.999E+307,$E$13:$P$13)</f>
        <v>103</v>
      </c>
      <c r="AP13" s="37">
        <f>LOOKUP(9.999E+307,$E$13:$Q$13)</f>
        <v>103</v>
      </c>
      <c r="AQ13" s="37">
        <f>LOOKUP(9.999E+307,$E$13:$R$13)</f>
        <v>103</v>
      </c>
      <c r="AR13" s="37">
        <f>LOOKUP(9.999E+307,$E$13:$S$13)</f>
        <v>103</v>
      </c>
      <c r="AS13" s="37">
        <f>LOOKUP(9.999E+307,$E$13:$T$13)</f>
        <v>103</v>
      </c>
      <c r="AT13" s="37">
        <f>LOOKUP(9.999E+307,$E$13:$U$13)</f>
        <v>103</v>
      </c>
      <c r="AU13" s="37">
        <f>LOOKUP(9.999E+307,$E$13:$V$13)</f>
        <v>103</v>
      </c>
      <c r="AV13" s="37">
        <f>LOOKUP(9.999E+307,$E$13:$W$13)</f>
        <v>103</v>
      </c>
      <c r="AW13" s="37">
        <f>LOOKUP(9.999E+307,$E$13:$X$13)</f>
        <v>103</v>
      </c>
      <c r="AX13" s="37">
        <f>LOOKUP(9.999E+307,$E$13:$Y$13)</f>
        <v>103</v>
      </c>
      <c r="AY13" s="37">
        <f>LOOKUP(9.999E+307,$E$13:$Z$13)</f>
        <v>103</v>
      </c>
      <c r="AZ13" s="37">
        <f>LOOKUP(9.999E+307,$E$13:$AA$13)</f>
        <v>103</v>
      </c>
      <c r="BA13" s="37">
        <f>LOOKUP(9.999E+307,$E$13:$AB$13)</f>
        <v>103</v>
      </c>
      <c r="BB13" s="37">
        <f>LOOKUP(9.999E+307,$E$13:$AC$13)</f>
        <v>103</v>
      </c>
    </row>
    <row r="14" spans="1:54" ht="12.75">
      <c r="A14" s="147" t="s">
        <v>149</v>
      </c>
      <c r="B14" s="147" t="s">
        <v>170</v>
      </c>
      <c r="C14" s="148"/>
      <c r="D14" s="149">
        <v>115</v>
      </c>
      <c r="E14" s="146">
        <v>116</v>
      </c>
      <c r="F14" s="41">
        <f ca="1" t="shared" si="0"/>
      </c>
      <c r="G14" s="41">
        <f ca="1" t="shared" si="3"/>
      </c>
      <c r="H14" s="41">
        <f ca="1" t="shared" si="3"/>
      </c>
      <c r="I14" s="41">
        <f ca="1" t="shared" si="3"/>
      </c>
      <c r="J14" s="41">
        <f ca="1" t="shared" si="1"/>
      </c>
      <c r="K14" s="41">
        <f ca="1" t="shared" si="1"/>
      </c>
      <c r="L14" s="41">
        <f ca="1" t="shared" si="1"/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</c>
      <c r="Q14" s="41">
        <f ca="1" t="shared" si="1"/>
      </c>
      <c r="R14" s="41">
        <f ca="1" t="shared" si="1"/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116</v>
      </c>
      <c r="AF14" s="76">
        <f>LOOKUP(9.999E+307,$E$14:$G$14)</f>
        <v>116</v>
      </c>
      <c r="AG14" s="76">
        <f>LOOKUP(9.999E+307,$E$14:$H$14)</f>
        <v>116</v>
      </c>
      <c r="AH14" s="76">
        <f>LOOKUP(9.999E+307,$E$14:$I$14)</f>
        <v>116</v>
      </c>
      <c r="AI14" s="76">
        <f>LOOKUP(9.999E+307,$E$14:$J$14)</f>
        <v>116</v>
      </c>
      <c r="AJ14" s="76">
        <f>LOOKUP(9.999E+307,$E$14:$K$14)</f>
        <v>116</v>
      </c>
      <c r="AK14" s="76">
        <f>LOOKUP(9.999E+307,$E$14:$L$14)</f>
        <v>116</v>
      </c>
      <c r="AL14" s="37">
        <f>LOOKUP(9.999E+307,$E$14:$M$14)</f>
        <v>116</v>
      </c>
      <c r="AM14" s="37">
        <f>LOOKUP(9.999E+307,$E$14:$N$14)</f>
        <v>116</v>
      </c>
      <c r="AN14" s="37">
        <f>LOOKUP(9.999E+307,$E$14:$O$14)</f>
        <v>116</v>
      </c>
      <c r="AO14" s="37">
        <f>LOOKUP(9.999E+307,$E$14:$P$14)</f>
        <v>116</v>
      </c>
      <c r="AP14" s="37">
        <f>LOOKUP(9.999E+307,$E$14:$Q$14)</f>
        <v>116</v>
      </c>
      <c r="AQ14" s="37">
        <f>LOOKUP(9.999E+307,$E$14:$R$14)</f>
        <v>116</v>
      </c>
      <c r="AR14" s="37">
        <f>LOOKUP(9.999E+307,$E$14:$S$14)</f>
        <v>116</v>
      </c>
      <c r="AS14" s="37">
        <f>LOOKUP(9.999E+307,$E$14:$T$14)</f>
        <v>116</v>
      </c>
      <c r="AT14" s="37">
        <f>LOOKUP(9.999E+307,$E$14:$U$14)</f>
        <v>116</v>
      </c>
      <c r="AU14" s="37">
        <f>LOOKUP(9.999E+307,$E$14:$V$14)</f>
        <v>116</v>
      </c>
      <c r="AV14" s="37">
        <f>LOOKUP(9.999E+307,$E$14:$W$14)</f>
        <v>116</v>
      </c>
      <c r="AW14" s="37">
        <f>LOOKUP(9.999E+307,$E$14:$X$14)</f>
        <v>116</v>
      </c>
      <c r="AX14" s="37">
        <f>LOOKUP(9.999E+307,$E$14:$Y$14)</f>
        <v>116</v>
      </c>
      <c r="AY14" s="37">
        <f>LOOKUP(9.999E+307,$E$14:$Z$14)</f>
        <v>116</v>
      </c>
      <c r="AZ14" s="37">
        <f>LOOKUP(9.999E+307,$E$14:$AA$14)</f>
        <v>116</v>
      </c>
      <c r="BA14" s="37">
        <f>LOOKUP(9.999E+307,$E$14:$AB$14)</f>
        <v>116</v>
      </c>
      <c r="BB14" s="37">
        <f>LOOKUP(9.999E+307,$E$14:$AC$14)</f>
        <v>116</v>
      </c>
    </row>
    <row r="15" spans="1:54" ht="12.75">
      <c r="A15" s="147" t="s">
        <v>213</v>
      </c>
      <c r="B15" s="147" t="s">
        <v>214</v>
      </c>
      <c r="C15" s="148"/>
      <c r="D15" s="149">
        <v>112</v>
      </c>
      <c r="E15" s="146">
        <v>112</v>
      </c>
      <c r="F15" s="41">
        <f ca="1" t="shared" si="0"/>
      </c>
      <c r="G15" s="41">
        <f ca="1" t="shared" si="3"/>
      </c>
      <c r="H15" s="41">
        <f ca="1" t="shared" si="3"/>
      </c>
      <c r="I15" s="41">
        <f ca="1" t="shared" si="3"/>
      </c>
      <c r="J15" s="41">
        <f ca="1" t="shared" si="1"/>
      </c>
      <c r="K15" s="41">
        <f ca="1" t="shared" si="1"/>
      </c>
      <c r="L15" s="41">
        <f ca="1" t="shared" si="1"/>
      </c>
      <c r="M15" s="41">
        <f ca="1" t="shared" si="1"/>
      </c>
      <c r="N15" s="41">
        <f ca="1" t="shared" si="1"/>
      </c>
      <c r="O15" s="41">
        <f ca="1" t="shared" si="1"/>
        <v>114</v>
      </c>
      <c r="P15" s="41">
        <f ca="1" t="shared" si="1"/>
      </c>
      <c r="Q15" s="41">
        <f ca="1" t="shared" si="1"/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112</v>
      </c>
      <c r="AF15" s="76">
        <f>LOOKUP(9.999E+307,$E$15:$G$15)</f>
        <v>112</v>
      </c>
      <c r="AG15" s="76">
        <f>LOOKUP(9.999E+307,$E$15:$H$15)</f>
        <v>112</v>
      </c>
      <c r="AH15" s="76">
        <f>LOOKUP(9.999E+307,$E$15:$I$15)</f>
        <v>112</v>
      </c>
      <c r="AI15" s="76">
        <f>LOOKUP(9.999E+307,$E$15:$J$15)</f>
        <v>112</v>
      </c>
      <c r="AJ15" s="76">
        <f>LOOKUP(9.999E+307,$E$15:$K$15)</f>
        <v>112</v>
      </c>
      <c r="AK15" s="76">
        <f>LOOKUP(9.999E+307,$E$15:$L$15)</f>
        <v>112</v>
      </c>
      <c r="AL15" s="37">
        <f>LOOKUP(9.999E+307,$E$15:$M$15)</f>
        <v>112</v>
      </c>
      <c r="AM15" s="37">
        <f>LOOKUP(9.999E+307,$E$15:$N$15)</f>
        <v>112</v>
      </c>
      <c r="AN15" s="37">
        <f>LOOKUP(9.999E+307,$E$15:$O$15)</f>
        <v>114</v>
      </c>
      <c r="AO15" s="37">
        <f>LOOKUP(9.999E+307,$E$15:$P$15)</f>
        <v>114</v>
      </c>
      <c r="AP15" s="37">
        <f>LOOKUP(9.999E+307,$E$15:$Q$15)</f>
        <v>114</v>
      </c>
      <c r="AQ15" s="37">
        <f>LOOKUP(9.999E+307,$E$15:$R$15)</f>
        <v>114</v>
      </c>
      <c r="AR15" s="37">
        <f>LOOKUP(9.999E+307,$E$15:$S$15)</f>
        <v>114</v>
      </c>
      <c r="AS15" s="37">
        <f>LOOKUP(9.999E+307,$E$15:$T$15)</f>
        <v>114</v>
      </c>
      <c r="AT15" s="37">
        <f>LOOKUP(9.999E+307,$E$15:$U$15)</f>
        <v>114</v>
      </c>
      <c r="AU15" s="37">
        <f>LOOKUP(9.999E+307,$E$15:$V$15)</f>
        <v>114</v>
      </c>
      <c r="AV15" s="37">
        <f>LOOKUP(9.999E+307,$E$15:$W$15)</f>
        <v>114</v>
      </c>
      <c r="AW15" s="37">
        <f>LOOKUP(9.999E+307,$E$15:$X$15)</f>
        <v>114</v>
      </c>
      <c r="AX15" s="37">
        <f>LOOKUP(9.999E+307,$E$15:$Y$15)</f>
        <v>114</v>
      </c>
      <c r="AY15" s="37">
        <f>LOOKUP(9.999E+307,$E$15:$Z$15)</f>
        <v>114</v>
      </c>
      <c r="AZ15" s="37">
        <f>LOOKUP(9.999E+307,$E$15:$AA$15)</f>
        <v>114</v>
      </c>
      <c r="BA15" s="37">
        <f>LOOKUP(9.999E+307,$E$15:$AB$15)</f>
        <v>114</v>
      </c>
      <c r="BB15" s="37">
        <f>LOOKUP(9.999E+307,$E$15:$AC$15)</f>
        <v>114</v>
      </c>
    </row>
    <row r="16" spans="1:54" ht="12.75">
      <c r="A16" s="147" t="s">
        <v>196</v>
      </c>
      <c r="B16" s="147" t="s">
        <v>161</v>
      </c>
      <c r="C16" s="148"/>
      <c r="D16" s="149">
        <v>107</v>
      </c>
      <c r="E16" s="146">
        <v>107</v>
      </c>
      <c r="F16" s="41">
        <f ca="1" t="shared" si="0"/>
        <v>109</v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109</v>
      </c>
      <c r="AF16" s="76">
        <f>LOOKUP(9.999E+307,$E$16:$G$16)</f>
        <v>109</v>
      </c>
      <c r="AG16" s="76">
        <f>LOOKUP(9.999E+307,$E$16:$H$16)</f>
        <v>109</v>
      </c>
      <c r="AH16" s="76">
        <f>LOOKUP(9.999E+307,$E$16:$I$16)</f>
        <v>109</v>
      </c>
      <c r="AI16" s="76">
        <f>LOOKUP(9.999E+307,$E$16:$J$16)</f>
        <v>109</v>
      </c>
      <c r="AJ16" s="76">
        <f>LOOKUP(9.999E+307,$E$16:$K$16)</f>
        <v>109</v>
      </c>
      <c r="AK16" s="76">
        <f>LOOKUP(9.999E+307,$E$16:$L$16)</f>
        <v>109</v>
      </c>
      <c r="AL16" s="37">
        <f>LOOKUP(9.999E+307,$E$16:$M$16)</f>
        <v>109</v>
      </c>
      <c r="AM16" s="37">
        <f>LOOKUP(9.999E+307,$E$16:$N$16)</f>
        <v>109</v>
      </c>
      <c r="AN16" s="37">
        <f>LOOKUP(9.999E+307,$E$16:$O$16)</f>
        <v>109</v>
      </c>
      <c r="AO16" s="37">
        <f>LOOKUP(9.999E+307,$E$16:$P$16)</f>
        <v>109</v>
      </c>
      <c r="AP16" s="37">
        <f>LOOKUP(9.999E+307,$E$16:$Q$16)</f>
        <v>109</v>
      </c>
      <c r="AQ16" s="37">
        <f>LOOKUP(9.999E+307,$E$16:$R$16)</f>
        <v>109</v>
      </c>
      <c r="AR16" s="37">
        <f>LOOKUP(9.999E+307,$E$16:$S$16)</f>
        <v>109</v>
      </c>
      <c r="AS16" s="37">
        <f>LOOKUP(9.999E+307,$E$16:$T$16)</f>
        <v>109</v>
      </c>
      <c r="AT16" s="37">
        <f>LOOKUP(9.999E+307,$E$16:$U$16)</f>
        <v>109</v>
      </c>
      <c r="AU16" s="37">
        <f>LOOKUP(9.999E+307,$E$16:$V$16)</f>
        <v>109</v>
      </c>
      <c r="AV16" s="37">
        <f>LOOKUP(9.999E+307,$E$16:$W$16)</f>
        <v>109</v>
      </c>
      <c r="AW16" s="37">
        <f>LOOKUP(9.999E+307,$E$16:$X$16)</f>
        <v>109</v>
      </c>
      <c r="AX16" s="37">
        <f>LOOKUP(9.999E+307,$E$16:$Y$16)</f>
        <v>109</v>
      </c>
      <c r="AY16" s="37">
        <f>LOOKUP(9.999E+307,$E$16:$Z$16)</f>
        <v>109</v>
      </c>
      <c r="AZ16" s="37">
        <f>LOOKUP(9.999E+307,$E$16:$AA$16)</f>
        <v>109</v>
      </c>
      <c r="BA16" s="37">
        <f>LOOKUP(9.999E+307,$E$16:$AB$16)</f>
        <v>109</v>
      </c>
      <c r="BB16" s="37">
        <f>LOOKUP(9.999E+307,$E$16:$AC$16)</f>
        <v>109</v>
      </c>
    </row>
    <row r="17" spans="1:54" ht="12.75">
      <c r="A17" s="147" t="s">
        <v>16</v>
      </c>
      <c r="B17" s="147" t="s">
        <v>28</v>
      </c>
      <c r="C17" s="148"/>
      <c r="D17" s="149">
        <v>99</v>
      </c>
      <c r="E17" s="146">
        <v>90</v>
      </c>
      <c r="F17" s="41">
        <f ca="1" t="shared" si="0"/>
        <v>91</v>
      </c>
      <c r="G17" s="41">
        <f ca="1" t="shared" si="3"/>
        <v>92</v>
      </c>
      <c r="H17" s="41">
        <f ca="1" t="shared" si="3"/>
        <v>94</v>
      </c>
      <c r="I17" s="41">
        <f ca="1" t="shared" si="3"/>
        <v>93</v>
      </c>
      <c r="J17" s="41">
        <f ca="1" t="shared" si="4"/>
      </c>
      <c r="K17" s="41">
        <f ca="1" t="shared" si="4"/>
        <v>91</v>
      </c>
      <c r="L17" s="41">
        <f ca="1" t="shared" si="4"/>
        <v>92</v>
      </c>
      <c r="M17" s="41">
        <f ca="1" t="shared" si="4"/>
        <v>94</v>
      </c>
      <c r="N17" s="41">
        <f ca="1" t="shared" si="4"/>
      </c>
      <c r="O17" s="41">
        <f ca="1" t="shared" si="4"/>
        <v>95</v>
      </c>
      <c r="P17" s="41">
        <f ca="1" t="shared" si="4"/>
        <v>94</v>
      </c>
      <c r="Q17" s="41">
        <f ca="1" t="shared" si="4"/>
        <v>92</v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91</v>
      </c>
      <c r="AF17" s="76">
        <f>LOOKUP(9.999E+307,$E$17:$G$17)</f>
        <v>92</v>
      </c>
      <c r="AG17" s="76">
        <f>LOOKUP(9.999E+307,$E$17:$H$17)</f>
        <v>94</v>
      </c>
      <c r="AH17" s="76">
        <f>LOOKUP(9.999E+307,$E$17:$I$17)</f>
        <v>93</v>
      </c>
      <c r="AI17" s="76">
        <f>LOOKUP(9.999E+307,$E$17:$J$17)</f>
        <v>93</v>
      </c>
      <c r="AJ17" s="76">
        <f>LOOKUP(9.999E+307,$E$17:$K$17)</f>
        <v>91</v>
      </c>
      <c r="AK17" s="76">
        <f>LOOKUP(9.999E+307,$E$17:$L$17)</f>
        <v>92</v>
      </c>
      <c r="AL17" s="37">
        <f>LOOKUP(9.999E+307,$E$17:$M$17)</f>
        <v>94</v>
      </c>
      <c r="AM17" s="37">
        <f>LOOKUP(9.999E+307,$E$17:$N$17)</f>
        <v>94</v>
      </c>
      <c r="AN17" s="37">
        <f>LOOKUP(9.999E+307,$E$17:$O$17)</f>
        <v>95</v>
      </c>
      <c r="AO17" s="37">
        <f>LOOKUP(9.999E+307,$E$17:$P$17)</f>
        <v>94</v>
      </c>
      <c r="AP17" s="37">
        <f>LOOKUP(9.999E+307,$E$17:$Q$17)</f>
        <v>92</v>
      </c>
      <c r="AQ17" s="37">
        <f>LOOKUP(9.999E+307,$E$17:$R$17)</f>
        <v>92</v>
      </c>
      <c r="AR17" s="37">
        <f>LOOKUP(9.999E+307,$E$17:$S$17)</f>
        <v>92</v>
      </c>
      <c r="AS17" s="37">
        <f>LOOKUP(9.999E+307,$E$17:$T$17)</f>
        <v>92</v>
      </c>
      <c r="AT17" s="37">
        <f>LOOKUP(9.999E+307,$E$17:$U$17)</f>
        <v>92</v>
      </c>
      <c r="AU17" s="37">
        <f>LOOKUP(9.999E+307,$E$17:$V$17)</f>
        <v>92</v>
      </c>
      <c r="AV17" s="37">
        <f>LOOKUP(9.999E+307,$E$17:$W$17)</f>
        <v>92</v>
      </c>
      <c r="AW17" s="37">
        <f>LOOKUP(9.999E+307,$E$17:$X$17)</f>
        <v>92</v>
      </c>
      <c r="AX17" s="37">
        <f>LOOKUP(9.999E+307,$E$17:$Y$17)</f>
        <v>92</v>
      </c>
      <c r="AY17" s="37">
        <f>LOOKUP(9.999E+307,$E$17:$Z$17)</f>
        <v>92</v>
      </c>
      <c r="AZ17" s="37">
        <f>LOOKUP(9.999E+307,$E$17:$AA$17)</f>
        <v>92</v>
      </c>
      <c r="BA17" s="37">
        <f>LOOKUP(9.999E+307,$E$17:$AB$17)</f>
        <v>92</v>
      </c>
      <c r="BB17" s="37">
        <f>LOOKUP(9.999E+307,$E$17:$AC$17)</f>
        <v>92</v>
      </c>
    </row>
    <row r="18" spans="1:54" ht="12.75">
      <c r="A18" s="147" t="s">
        <v>176</v>
      </c>
      <c r="B18" s="147" t="s">
        <v>177</v>
      </c>
      <c r="C18" s="148"/>
      <c r="D18" s="149">
        <v>110</v>
      </c>
      <c r="E18" s="146">
        <v>111</v>
      </c>
      <c r="F18" s="41">
        <f ca="1" t="shared" si="0"/>
      </c>
      <c r="G18" s="41">
        <f ca="1" t="shared" si="3"/>
      </c>
      <c r="H18" s="41">
        <f ca="1" t="shared" si="3"/>
      </c>
      <c r="I18" s="41">
        <f ca="1" t="shared" si="3"/>
      </c>
      <c r="J18" s="41">
        <f ca="1" t="shared" si="4"/>
      </c>
      <c r="K18" s="41">
        <f ca="1" t="shared" si="4"/>
      </c>
      <c r="L18" s="41">
        <f ca="1" t="shared" si="4"/>
      </c>
      <c r="M18" s="41">
        <f ca="1" t="shared" si="4"/>
      </c>
      <c r="N18" s="41">
        <f ca="1" t="shared" si="4"/>
      </c>
      <c r="O18" s="41">
        <f ca="1" t="shared" si="4"/>
      </c>
      <c r="P18" s="41">
        <f ca="1" t="shared" si="4"/>
      </c>
      <c r="Q18" s="41">
        <f ca="1" t="shared" si="4"/>
      </c>
      <c r="R18" s="41">
        <f ca="1" t="shared" si="4"/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111</v>
      </c>
      <c r="AF18" s="76">
        <f>LOOKUP(9.999E+307,$E$18:$G$18)</f>
        <v>111</v>
      </c>
      <c r="AG18" s="76">
        <f>LOOKUP(9.999E+307,$E$18:$H$18)</f>
        <v>111</v>
      </c>
      <c r="AH18" s="76">
        <f>LOOKUP(9.999E+307,$E$18:$I$18)</f>
        <v>111</v>
      </c>
      <c r="AI18" s="76">
        <f>LOOKUP(9.999E+307,$E$18:$J$18)</f>
        <v>111</v>
      </c>
      <c r="AJ18" s="76">
        <f>LOOKUP(9.999E+307,$E$18:$K$18)</f>
        <v>111</v>
      </c>
      <c r="AK18" s="76">
        <f>LOOKUP(9.999E+307,$E$18:$L$18)</f>
        <v>111</v>
      </c>
      <c r="AL18" s="37">
        <f>LOOKUP(9.999E+307,$E$18:$M$18)</f>
        <v>111</v>
      </c>
      <c r="AM18" s="37">
        <f>LOOKUP(9.999E+307,$E$18:$N$18)</f>
        <v>111</v>
      </c>
      <c r="AN18" s="37">
        <f>LOOKUP(9.999E+307,$E$18:$O$18)</f>
        <v>111</v>
      </c>
      <c r="AO18" s="37">
        <f>LOOKUP(9.999E+307,$E$18:$P$18)</f>
        <v>111</v>
      </c>
      <c r="AP18" s="37">
        <f>LOOKUP(9.999E+307,$E$18:$Q$18)</f>
        <v>111</v>
      </c>
      <c r="AQ18" s="37">
        <f>LOOKUP(9.999E+307,$E$18:$R$18)</f>
        <v>111</v>
      </c>
      <c r="AR18" s="37">
        <f>LOOKUP(9.999E+307,$E$18:$S$18)</f>
        <v>111</v>
      </c>
      <c r="AS18" s="37">
        <f>LOOKUP(9.999E+307,$E$18:$T$18)</f>
        <v>111</v>
      </c>
      <c r="AT18" s="37">
        <f>LOOKUP(9.999E+307,$E$18:$U$18)</f>
        <v>111</v>
      </c>
      <c r="AU18" s="37">
        <f>LOOKUP(9.999E+307,$E$18:$V$18)</f>
        <v>111</v>
      </c>
      <c r="AV18" s="37">
        <f>LOOKUP(9.999E+307,$E$18:$W$18)</f>
        <v>111</v>
      </c>
      <c r="AW18" s="37">
        <f>LOOKUP(9.999E+307,$E$18:$X$18)</f>
        <v>111</v>
      </c>
      <c r="AX18" s="37">
        <f>LOOKUP(9.999E+307,$E$18:$Y$18)</f>
        <v>111</v>
      </c>
      <c r="AY18" s="37">
        <f>LOOKUP(9.999E+307,$E$18:$Z$18)</f>
        <v>111</v>
      </c>
      <c r="AZ18" s="37">
        <f>LOOKUP(9.999E+307,$E$18:$AA$18)</f>
        <v>111</v>
      </c>
      <c r="BA18" s="37">
        <f>LOOKUP(9.999E+307,$E$18:$AB$18)</f>
        <v>111</v>
      </c>
      <c r="BB18" s="37">
        <f>LOOKUP(9.999E+307,$E$18:$AC$18)</f>
        <v>111</v>
      </c>
    </row>
    <row r="19" spans="1:54" ht="12.75">
      <c r="A19" s="147" t="s">
        <v>150</v>
      </c>
      <c r="B19" s="147" t="s">
        <v>139</v>
      </c>
      <c r="C19" s="148"/>
      <c r="D19" s="149">
        <v>113</v>
      </c>
      <c r="E19" s="146">
        <v>117</v>
      </c>
      <c r="F19" s="41">
        <f ca="1" t="shared" si="0"/>
      </c>
      <c r="G19" s="41">
        <f ca="1" t="shared" si="3"/>
      </c>
      <c r="H19" s="41">
        <f ca="1" t="shared" si="3"/>
      </c>
      <c r="I19" s="41">
        <f ca="1" t="shared" si="3"/>
      </c>
      <c r="J19" s="41">
        <f ca="1" t="shared" si="4"/>
      </c>
      <c r="K19" s="41">
        <f ca="1" t="shared" si="4"/>
      </c>
      <c r="L19" s="41">
        <f ca="1" t="shared" si="4"/>
      </c>
      <c r="M19" s="41">
        <f ca="1" t="shared" si="4"/>
      </c>
      <c r="N19" s="41">
        <f ca="1" t="shared" si="4"/>
      </c>
      <c r="O19" s="41">
        <f ca="1" t="shared" si="4"/>
      </c>
      <c r="P19" s="41">
        <f ca="1" t="shared" si="4"/>
      </c>
      <c r="Q19" s="41">
        <f ca="1" t="shared" si="4"/>
      </c>
      <c r="R19" s="41">
        <f ca="1" t="shared" si="4"/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117</v>
      </c>
      <c r="AF19" s="76">
        <f>LOOKUP(9.999E+307,$E$19:$G$19)</f>
        <v>117</v>
      </c>
      <c r="AG19" s="76">
        <f>LOOKUP(9.999E+307,$E$19:$H$19)</f>
        <v>117</v>
      </c>
      <c r="AH19" s="76">
        <f>LOOKUP(9.999E+307,$E$19:$I$19)</f>
        <v>117</v>
      </c>
      <c r="AI19" s="76">
        <f>LOOKUP(9.999E+307,$E$19:$J$19)</f>
        <v>117</v>
      </c>
      <c r="AJ19" s="76">
        <f>LOOKUP(9.999E+307,$E$19:$K$19)</f>
        <v>117</v>
      </c>
      <c r="AK19" s="76">
        <f>LOOKUP(9.999E+307,$E$19:$L$19)</f>
        <v>117</v>
      </c>
      <c r="AL19" s="37">
        <f>LOOKUP(9.999E+307,$E$19:$M$19)</f>
        <v>117</v>
      </c>
      <c r="AM19" s="37">
        <f>LOOKUP(9.999E+307,$E$19:$N$19)</f>
        <v>117</v>
      </c>
      <c r="AN19" s="37">
        <f>LOOKUP(9.999E+307,$E$19:$O$19)</f>
        <v>117</v>
      </c>
      <c r="AO19" s="37">
        <f>LOOKUP(9.999E+307,$E$19:$P$19)</f>
        <v>117</v>
      </c>
      <c r="AP19" s="37">
        <f>LOOKUP(9.999E+307,$E$19:$Q$19)</f>
        <v>117</v>
      </c>
      <c r="AQ19" s="37">
        <f>LOOKUP(9.999E+307,$E$19:$R$19)</f>
        <v>117</v>
      </c>
      <c r="AR19" s="37">
        <f>LOOKUP(9.999E+307,$E$19:$S$19)</f>
        <v>117</v>
      </c>
      <c r="AS19" s="37">
        <f>LOOKUP(9.999E+307,$E$19:$T$19)</f>
        <v>117</v>
      </c>
      <c r="AT19" s="37">
        <f>LOOKUP(9.999E+307,$E$19:$U$19)</f>
        <v>117</v>
      </c>
      <c r="AU19" s="37">
        <f>LOOKUP(9.999E+307,$E$19:$V$19)</f>
        <v>117</v>
      </c>
      <c r="AV19" s="37">
        <f>LOOKUP(9.999E+307,$E$19:$W$19)</f>
        <v>117</v>
      </c>
      <c r="AW19" s="37">
        <f>LOOKUP(9.999E+307,$E$19:$X$19)</f>
        <v>117</v>
      </c>
      <c r="AX19" s="37">
        <f>LOOKUP(9.999E+307,$E$19:$Y$19)</f>
        <v>117</v>
      </c>
      <c r="AY19" s="37">
        <f>LOOKUP(9.999E+307,$E$19:$Z$19)</f>
        <v>117</v>
      </c>
      <c r="AZ19" s="37">
        <f>LOOKUP(9.999E+307,$E$19:$AA$19)</f>
        <v>117</v>
      </c>
      <c r="BA19" s="37">
        <f>LOOKUP(9.999E+307,$E$19:$AB$19)</f>
        <v>117</v>
      </c>
      <c r="BB19" s="37">
        <f>LOOKUP(9.999E+307,$E$19:$AC$19)</f>
        <v>117</v>
      </c>
    </row>
    <row r="20" spans="1:54" ht="12.75">
      <c r="A20" s="147" t="s">
        <v>109</v>
      </c>
      <c r="B20" s="147" t="s">
        <v>110</v>
      </c>
      <c r="C20" s="148"/>
      <c r="D20" s="149">
        <v>112</v>
      </c>
      <c r="E20" s="146">
        <v>127</v>
      </c>
      <c r="F20" s="41">
        <f ca="1" t="shared" si="0"/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127</v>
      </c>
      <c r="AF20" s="76">
        <f>LOOKUP(9.999E+307,$E$20:$G$20)</f>
        <v>127</v>
      </c>
      <c r="AG20" s="76">
        <f>LOOKUP(9.999E+307,$E$20:$H$20)</f>
        <v>127</v>
      </c>
      <c r="AH20" s="76">
        <f>LOOKUP(9.999E+307,$E$20:$I$20)</f>
        <v>127</v>
      </c>
      <c r="AI20" s="76">
        <f>LOOKUP(9.999E+307,$E$20:$J$20)</f>
        <v>127</v>
      </c>
      <c r="AJ20" s="76">
        <f>LOOKUP(9.999E+307,$E$20:$K$20)</f>
        <v>127</v>
      </c>
      <c r="AK20" s="76">
        <f>LOOKUP(9.999E+307,$E$20:$L$20)</f>
        <v>127</v>
      </c>
      <c r="AL20" s="37">
        <f>LOOKUP(9.999E+307,$E$20:$M$20)</f>
        <v>127</v>
      </c>
      <c r="AM20" s="37">
        <f>LOOKUP(9.999E+307,$E$20:$N$20)</f>
        <v>127</v>
      </c>
      <c r="AN20" s="37">
        <f>LOOKUP(9.999E+307,$E$20:$O$20)</f>
        <v>127</v>
      </c>
      <c r="AO20" s="37">
        <f>LOOKUP(9.999E+307,$E$20:$P$20)</f>
        <v>127</v>
      </c>
      <c r="AP20" s="37">
        <f>LOOKUP(9.999E+307,$E$20:$Q$20)</f>
        <v>127</v>
      </c>
      <c r="AQ20" s="37">
        <f>LOOKUP(9.999E+307,$E$20:$R$20)</f>
        <v>127</v>
      </c>
      <c r="AR20" s="37">
        <f>LOOKUP(9.999E+307,$E$20:$S$20)</f>
        <v>127</v>
      </c>
      <c r="AS20" s="37">
        <f>LOOKUP(9.999E+307,$E$20:$T$20)</f>
        <v>127</v>
      </c>
      <c r="AT20" s="37">
        <f>LOOKUP(9.999E+307,$E$20:$U$20)</f>
        <v>127</v>
      </c>
      <c r="AU20" s="37">
        <f>LOOKUP(9.999E+307,$E$20:$V$20)</f>
        <v>127</v>
      </c>
      <c r="AV20" s="37">
        <f>LOOKUP(9.999E+307,$E$20:$W$20)</f>
        <v>127</v>
      </c>
      <c r="AW20" s="37">
        <f>LOOKUP(9.999E+307,$E$20:$X$20)</f>
        <v>127</v>
      </c>
      <c r="AX20" s="37">
        <f>LOOKUP(9.999E+307,$E$20:$Y$20)</f>
        <v>127</v>
      </c>
      <c r="AY20" s="37">
        <f>LOOKUP(9.999E+307,$E$20:$Z$20)</f>
        <v>127</v>
      </c>
      <c r="AZ20" s="37">
        <f>LOOKUP(9.999E+307,$E$20:$AA$20)</f>
        <v>127</v>
      </c>
      <c r="BA20" s="37">
        <f>LOOKUP(9.999E+307,$E$20:$AB$20)</f>
        <v>127</v>
      </c>
      <c r="BB20" s="37">
        <f>LOOKUP(9.999E+307,$E$20:$AC$20)</f>
        <v>127</v>
      </c>
    </row>
    <row r="21" spans="1:54" ht="12.75">
      <c r="A21" s="147" t="s">
        <v>98</v>
      </c>
      <c r="B21" s="147" t="s">
        <v>99</v>
      </c>
      <c r="C21" s="148"/>
      <c r="D21" s="149">
        <v>114</v>
      </c>
      <c r="E21" s="146">
        <v>113</v>
      </c>
      <c r="F21" s="41">
        <f ca="1" t="shared" si="0"/>
        <v>112</v>
      </c>
      <c r="G21" s="41">
        <f ca="1" t="shared" si="3"/>
        <v>113</v>
      </c>
      <c r="H21" s="41">
        <f ca="1" t="shared" si="3"/>
        <v>114</v>
      </c>
      <c r="I21" s="41">
        <f ca="1" t="shared" si="3"/>
      </c>
      <c r="J21" s="41">
        <f ca="1" t="shared" si="4"/>
        <v>113</v>
      </c>
      <c r="K21" s="41">
        <f ca="1" t="shared" si="4"/>
        <v>114</v>
      </c>
      <c r="L21" s="41">
        <f ca="1" t="shared" si="4"/>
      </c>
      <c r="M21" s="41">
        <f ca="1" t="shared" si="4"/>
      </c>
      <c r="N21" s="41">
        <f ca="1" t="shared" si="4"/>
      </c>
      <c r="O21" s="41">
        <f ca="1" t="shared" si="4"/>
        <v>113</v>
      </c>
      <c r="P21" s="41">
        <f ca="1" t="shared" si="4"/>
      </c>
      <c r="Q21" s="41">
        <f ca="1" t="shared" si="4"/>
        <v>115</v>
      </c>
      <c r="R21" s="41">
        <f ca="1" t="shared" si="4"/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112</v>
      </c>
      <c r="AF21" s="76">
        <f>LOOKUP(9.999E+307,$E$21:$G$21)</f>
        <v>113</v>
      </c>
      <c r="AG21" s="76">
        <f>LOOKUP(9.999E+307,$E$21:$H$21)</f>
        <v>114</v>
      </c>
      <c r="AH21" s="76">
        <f>LOOKUP(9.999E+307,$E$21:$I$21)</f>
        <v>114</v>
      </c>
      <c r="AI21" s="76">
        <f>LOOKUP(9.999E+307,$E$21:$J$21)</f>
        <v>113</v>
      </c>
      <c r="AJ21" s="76">
        <f>LOOKUP(9.999E+307,$E$21:$K$21)</f>
        <v>114</v>
      </c>
      <c r="AK21" s="76">
        <f>LOOKUP(9.999E+307,$E$21:$L$21)</f>
        <v>114</v>
      </c>
      <c r="AL21" s="37">
        <f>LOOKUP(9.999E+307,$E$21:$M$21)</f>
        <v>114</v>
      </c>
      <c r="AM21" s="37">
        <f>LOOKUP(9.999E+307,$E$21:$N$21)</f>
        <v>114</v>
      </c>
      <c r="AN21" s="37">
        <f>LOOKUP(9.999E+307,$E$21:$O$21)</f>
        <v>113</v>
      </c>
      <c r="AO21" s="37">
        <f>LOOKUP(9.999E+307,$E$21:$P$21)</f>
        <v>113</v>
      </c>
      <c r="AP21" s="37">
        <f>LOOKUP(9.999E+307,$E$21:$Q$21)</f>
        <v>115</v>
      </c>
      <c r="AQ21" s="37">
        <f>LOOKUP(9.999E+307,$E$21:$R$21)</f>
        <v>115</v>
      </c>
      <c r="AR21" s="37">
        <f>LOOKUP(9.999E+307,$E$21:$S$21)</f>
        <v>115</v>
      </c>
      <c r="AS21" s="37">
        <f>LOOKUP(9.999E+307,$E$21:$T$21)</f>
        <v>115</v>
      </c>
      <c r="AT21" s="37">
        <f>LOOKUP(9.999E+307,$E$21:$U$21)</f>
        <v>115</v>
      </c>
      <c r="AU21" s="37">
        <f>LOOKUP(9.999E+307,$E$21:$V$21)</f>
        <v>115</v>
      </c>
      <c r="AV21" s="37">
        <f>LOOKUP(9.999E+307,$E$21:$W$21)</f>
        <v>115</v>
      </c>
      <c r="AW21" s="37">
        <f>LOOKUP(9.999E+307,$E$21:$X$21)</f>
        <v>115</v>
      </c>
      <c r="AX21" s="37">
        <f>LOOKUP(9.999E+307,$E$21:$Y$21)</f>
        <v>115</v>
      </c>
      <c r="AY21" s="37">
        <f>LOOKUP(9.999E+307,$E$21:$Z$21)</f>
        <v>115</v>
      </c>
      <c r="AZ21" s="37">
        <f>LOOKUP(9.999E+307,$E$21:$AA$21)</f>
        <v>115</v>
      </c>
      <c r="BA21" s="37">
        <f>LOOKUP(9.999E+307,$E$21:$AB$21)</f>
        <v>115</v>
      </c>
      <c r="BB21" s="37">
        <f>LOOKUP(9.999E+307,$E$21:$AC$21)</f>
        <v>115</v>
      </c>
    </row>
    <row r="22" spans="1:54" ht="12.75">
      <c r="A22" s="147" t="s">
        <v>3</v>
      </c>
      <c r="B22" s="147" t="s">
        <v>24</v>
      </c>
      <c r="C22" s="148"/>
      <c r="D22" s="149">
        <v>113</v>
      </c>
      <c r="E22" s="146">
        <v>107</v>
      </c>
      <c r="F22" s="41">
        <f ca="1" t="shared" si="0"/>
        <v>108</v>
      </c>
      <c r="G22" s="41">
        <f ca="1" t="shared" si="3"/>
        <v>109</v>
      </c>
      <c r="H22" s="41">
        <f ca="1" t="shared" si="3"/>
      </c>
      <c r="I22" s="41">
        <f ca="1" t="shared" si="3"/>
      </c>
      <c r="J22" s="41">
        <f ca="1" t="shared" si="4"/>
        <v>110</v>
      </c>
      <c r="K22" s="41">
        <f ca="1" t="shared" si="4"/>
        <v>109</v>
      </c>
      <c r="L22" s="41">
        <f ca="1" t="shared" si="4"/>
        <v>110</v>
      </c>
      <c r="M22" s="41">
        <f ca="1" t="shared" si="4"/>
      </c>
      <c r="N22" s="41">
        <f ca="1" t="shared" si="4"/>
        <v>112</v>
      </c>
      <c r="O22" s="41">
        <f ca="1" t="shared" si="4"/>
        <v>113</v>
      </c>
      <c r="P22" s="41">
        <f ca="1" t="shared" si="4"/>
        <v>115</v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108</v>
      </c>
      <c r="AF22" s="76">
        <f>LOOKUP(9.999E+307,$E$22:$G$22)</f>
        <v>109</v>
      </c>
      <c r="AG22" s="76">
        <f>LOOKUP(9.999E+307,$E$22:$H$22)</f>
        <v>109</v>
      </c>
      <c r="AH22" s="76">
        <f>LOOKUP(9.999E+307,$E$22:$I$22)</f>
        <v>109</v>
      </c>
      <c r="AI22" s="76">
        <f>LOOKUP(9.999E+307,$E$22:$J$22)</f>
        <v>110</v>
      </c>
      <c r="AJ22" s="76">
        <f>LOOKUP(9.999E+307,$E$22:$K$22)</f>
        <v>109</v>
      </c>
      <c r="AK22" s="76">
        <f>LOOKUP(9.999E+307,$E$22:$L$22)</f>
        <v>110</v>
      </c>
      <c r="AL22" s="37">
        <f>LOOKUP(9.999E+307,$E$22:$M$22)</f>
        <v>110</v>
      </c>
      <c r="AM22" s="37">
        <f>LOOKUP(9.999E+307,$E$22:$N$22)</f>
        <v>112</v>
      </c>
      <c r="AN22" s="37">
        <f>LOOKUP(9.999E+307,$E$22:$O$22)</f>
        <v>113</v>
      </c>
      <c r="AO22" s="37">
        <f>LOOKUP(9.999E+307,$E$22:$P$22)</f>
        <v>115</v>
      </c>
      <c r="AP22" s="37">
        <f>LOOKUP(9.999E+307,$E$22:$Q$22)</f>
        <v>115</v>
      </c>
      <c r="AQ22" s="37">
        <f>LOOKUP(9.999E+307,$E$22:$R$22)</f>
        <v>115</v>
      </c>
      <c r="AR22" s="37">
        <f>LOOKUP(9.999E+307,$E$22:$S$22)</f>
        <v>115</v>
      </c>
      <c r="AS22" s="37">
        <f>LOOKUP(9.999E+307,$E$22:$T$22)</f>
        <v>115</v>
      </c>
      <c r="AT22" s="37">
        <f>LOOKUP(9.999E+307,$E$22:$U$22)</f>
        <v>115</v>
      </c>
      <c r="AU22" s="37">
        <f>LOOKUP(9.999E+307,$E$22:$V$22)</f>
        <v>115</v>
      </c>
      <c r="AV22" s="37">
        <f>LOOKUP(9.999E+307,$E$22:$W$22)</f>
        <v>115</v>
      </c>
      <c r="AW22" s="37">
        <f>LOOKUP(9.999E+307,$E$22:$X$22)</f>
        <v>115</v>
      </c>
      <c r="AX22" s="37">
        <f>LOOKUP(9.999E+307,$E$22:$Y$22)</f>
        <v>115</v>
      </c>
      <c r="AY22" s="37">
        <f>LOOKUP(9.999E+307,$E$22:$Z$22)</f>
        <v>115</v>
      </c>
      <c r="AZ22" s="37">
        <f>LOOKUP(9.999E+307,$E$22:$AA$22)</f>
        <v>115</v>
      </c>
      <c r="BA22" s="37">
        <f>LOOKUP(9.999E+307,$E$22:$AB$22)</f>
        <v>115</v>
      </c>
      <c r="BB22" s="37">
        <f>LOOKUP(9.999E+307,$E$22:$AC$22)</f>
        <v>115</v>
      </c>
    </row>
    <row r="23" spans="1:54" ht="12.75">
      <c r="A23" s="147" t="s">
        <v>135</v>
      </c>
      <c r="B23" s="147" t="s">
        <v>101</v>
      </c>
      <c r="C23" s="148"/>
      <c r="D23" s="149">
        <v>110</v>
      </c>
      <c r="E23" s="146">
        <v>118</v>
      </c>
      <c r="F23" s="41">
        <f ca="1" t="shared" si="0"/>
      </c>
      <c r="G23" s="41">
        <f ca="1" t="shared" si="3"/>
      </c>
      <c r="H23" s="41">
        <f ca="1" t="shared" si="3"/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118</v>
      </c>
      <c r="AF23" s="76">
        <f>LOOKUP(9.999E+307,$E$23:$G$23)</f>
        <v>118</v>
      </c>
      <c r="AG23" s="76">
        <f>LOOKUP(9.999E+307,$E$23:$H$23)</f>
        <v>118</v>
      </c>
      <c r="AH23" s="76">
        <f>LOOKUP(9.999E+307,$E$23:$I$23)</f>
        <v>118</v>
      </c>
      <c r="AI23" s="76">
        <f>LOOKUP(9.999E+307,$E$23:$J$23)</f>
        <v>118</v>
      </c>
      <c r="AJ23" s="76">
        <f>LOOKUP(9.999E+307,$E$23:$K$23)</f>
        <v>118</v>
      </c>
      <c r="AK23" s="76">
        <f>LOOKUP(9.999E+307,$E$23:$L$23)</f>
        <v>118</v>
      </c>
      <c r="AL23" s="37">
        <f>LOOKUP(9.999E+307,$E$23:$M$23)</f>
        <v>118</v>
      </c>
      <c r="AM23" s="37">
        <f>LOOKUP(9.999E+307,$E$23:$N$23)</f>
        <v>118</v>
      </c>
      <c r="AN23" s="37">
        <f>LOOKUP(9.999E+307,$E$23:$O$23)</f>
        <v>118</v>
      </c>
      <c r="AO23" s="37">
        <f>LOOKUP(9.999E+307,$E$23:$P$23)</f>
        <v>118</v>
      </c>
      <c r="AP23" s="37">
        <f>LOOKUP(9.999E+307,$E$23:$Q$23)</f>
        <v>118</v>
      </c>
      <c r="AQ23" s="37">
        <f>LOOKUP(9.999E+307,$E$23:$R$23)</f>
        <v>118</v>
      </c>
      <c r="AR23" s="37">
        <f>LOOKUP(9.999E+307,$E$23:$S$23)</f>
        <v>118</v>
      </c>
      <c r="AS23" s="37">
        <f>LOOKUP(9.999E+307,$E$23:$T$23)</f>
        <v>118</v>
      </c>
      <c r="AT23" s="37">
        <f>LOOKUP(9.999E+307,$E$23:$U$23)</f>
        <v>118</v>
      </c>
      <c r="AU23" s="37">
        <f>LOOKUP(9.999E+307,$E$23:$V$23)</f>
        <v>118</v>
      </c>
      <c r="AV23" s="37">
        <f>LOOKUP(9.999E+307,$E$23:$W$23)</f>
        <v>118</v>
      </c>
      <c r="AW23" s="37">
        <f>LOOKUP(9.999E+307,$E$23:$X$23)</f>
        <v>118</v>
      </c>
      <c r="AX23" s="37">
        <f>LOOKUP(9.999E+307,$E$23:$Y$23)</f>
        <v>118</v>
      </c>
      <c r="AY23" s="37">
        <f>LOOKUP(9.999E+307,$E$23:$Z$23)</f>
        <v>118</v>
      </c>
      <c r="AZ23" s="37">
        <f>LOOKUP(9.999E+307,$E$23:$AA$23)</f>
        <v>118</v>
      </c>
      <c r="BA23" s="37">
        <f>LOOKUP(9.999E+307,$E$23:$AB$23)</f>
        <v>118</v>
      </c>
      <c r="BB23" s="37">
        <f>LOOKUP(9.999E+307,$E$23:$AC$23)</f>
        <v>118</v>
      </c>
    </row>
    <row r="24" spans="1:54" ht="12.75">
      <c r="A24" s="147" t="s">
        <v>162</v>
      </c>
      <c r="B24" s="147" t="s">
        <v>163</v>
      </c>
      <c r="C24" s="148"/>
      <c r="D24" s="149">
        <v>104</v>
      </c>
      <c r="E24" s="146">
        <v>108</v>
      </c>
      <c r="F24" s="41">
        <f ca="1" t="shared" si="0"/>
      </c>
      <c r="G24" s="41">
        <f ca="1" t="shared" si="3"/>
      </c>
      <c r="H24" s="41">
        <f ca="1" t="shared" si="3"/>
      </c>
      <c r="I24" s="41">
        <f ca="1" t="shared" si="3"/>
        <v>110</v>
      </c>
      <c r="J24" s="41">
        <f ca="1" t="shared" si="4"/>
      </c>
      <c r="K24" s="41">
        <f ca="1" t="shared" si="4"/>
      </c>
      <c r="L24" s="41">
        <f ca="1" t="shared" si="4"/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108</v>
      </c>
      <c r="AF24" s="76">
        <f>LOOKUP(9.999E+307,$E$24:$G$24)</f>
        <v>108</v>
      </c>
      <c r="AG24" s="76">
        <f>LOOKUP(9.999E+307,$E$24:$H$24)</f>
        <v>108</v>
      </c>
      <c r="AH24" s="76">
        <f>LOOKUP(9.999E+307,$E$24:$I$24)</f>
        <v>110</v>
      </c>
      <c r="AI24" s="76">
        <f>LOOKUP(9.999E+307,$E$24:$J$24)</f>
        <v>110</v>
      </c>
      <c r="AJ24" s="76">
        <f>LOOKUP(9.999E+307,$E$24:$K$24)</f>
        <v>110</v>
      </c>
      <c r="AK24" s="76">
        <f>LOOKUP(9.999E+307,$E$24:$L$24)</f>
        <v>110</v>
      </c>
      <c r="AL24" s="37">
        <f>LOOKUP(9.999E+307,$E$24:$M$24)</f>
        <v>110</v>
      </c>
      <c r="AM24" s="37">
        <f>LOOKUP(9.999E+307,$E$24:$N$24)</f>
        <v>110</v>
      </c>
      <c r="AN24" s="37">
        <f>LOOKUP(9.999E+307,$E$24:$O$24)</f>
        <v>110</v>
      </c>
      <c r="AO24" s="37">
        <f>LOOKUP(9.999E+307,$E$24:$P$24)</f>
        <v>110</v>
      </c>
      <c r="AP24" s="37">
        <f>LOOKUP(9.999E+307,$E$24:$Q$24)</f>
        <v>110</v>
      </c>
      <c r="AQ24" s="37">
        <f>LOOKUP(9.999E+307,$E$24:$R$24)</f>
        <v>110</v>
      </c>
      <c r="AR24" s="37">
        <f>LOOKUP(9.999E+307,$E$24:$S$24)</f>
        <v>110</v>
      </c>
      <c r="AS24" s="37">
        <f>LOOKUP(9.999E+307,$E$24:$T$24)</f>
        <v>110</v>
      </c>
      <c r="AT24" s="37">
        <f>LOOKUP(9.999E+307,$E$24:$U$24)</f>
        <v>110</v>
      </c>
      <c r="AU24" s="37">
        <f>LOOKUP(9.999E+307,$E$24:$V$24)</f>
        <v>110</v>
      </c>
      <c r="AV24" s="37">
        <f>LOOKUP(9.999E+307,$E$24:$W$24)</f>
        <v>110</v>
      </c>
      <c r="AW24" s="37">
        <f>LOOKUP(9.999E+307,$E$24:$X$24)</f>
        <v>110</v>
      </c>
      <c r="AX24" s="37">
        <f>LOOKUP(9.999E+307,$E$24:$Y$24)</f>
        <v>110</v>
      </c>
      <c r="AY24" s="37">
        <f>LOOKUP(9.999E+307,$E$24:$Z$24)</f>
        <v>110</v>
      </c>
      <c r="AZ24" s="37">
        <f>LOOKUP(9.999E+307,$E$24:$AA$24)</f>
        <v>110</v>
      </c>
      <c r="BA24" s="37">
        <f>LOOKUP(9.999E+307,$E$24:$AB$24)</f>
        <v>110</v>
      </c>
      <c r="BB24" s="37">
        <f>LOOKUP(9.999E+307,$E$24:$AC$24)</f>
        <v>110</v>
      </c>
    </row>
    <row r="25" spans="1:54" ht="12.75">
      <c r="A25" s="147" t="s">
        <v>174</v>
      </c>
      <c r="B25" s="147" t="s">
        <v>175</v>
      </c>
      <c r="C25" s="148"/>
      <c r="D25" s="149">
        <v>109</v>
      </c>
      <c r="E25" s="146">
        <v>111</v>
      </c>
      <c r="F25" s="41">
        <f ca="1" t="shared" si="0"/>
      </c>
      <c r="G25" s="41">
        <f ca="1" t="shared" si="3"/>
      </c>
      <c r="H25" s="41">
        <f ca="1" t="shared" si="3"/>
      </c>
      <c r="I25" s="41">
        <f ca="1" t="shared" si="3"/>
      </c>
      <c r="J25" s="41">
        <f ca="1" t="shared" si="4"/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</c>
      <c r="P25" s="41">
        <f ca="1" t="shared" si="4"/>
      </c>
      <c r="Q25" s="41">
        <f ca="1" t="shared" si="4"/>
      </c>
      <c r="R25" s="41">
        <f ca="1" t="shared" si="4"/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111</v>
      </c>
      <c r="AF25" s="76">
        <f>LOOKUP(9.999E+307,$E$25:$G$25)</f>
        <v>111</v>
      </c>
      <c r="AG25" s="76">
        <f>LOOKUP(9.999E+307,$E$25:$H$25)</f>
        <v>111</v>
      </c>
      <c r="AH25" s="76">
        <f>LOOKUP(9.999E+307,$E$25:$I$25)</f>
        <v>111</v>
      </c>
      <c r="AI25" s="76">
        <f>LOOKUP(9.999E+307,$E$25:$J$25)</f>
        <v>111</v>
      </c>
      <c r="AJ25" s="76">
        <f>LOOKUP(9.999E+307,$E$25:$K$25)</f>
        <v>111</v>
      </c>
      <c r="AK25" s="76">
        <f>LOOKUP(9.999E+307,$E$25:$L$25)</f>
        <v>111</v>
      </c>
      <c r="AL25" s="37">
        <f>LOOKUP(9.999E+307,$E$25:$M$25)</f>
        <v>111</v>
      </c>
      <c r="AM25" s="37">
        <f>LOOKUP(9.999E+307,$E$25:$N$25)</f>
        <v>111</v>
      </c>
      <c r="AN25" s="37">
        <f>LOOKUP(9.999E+307,$E$25:$O$25)</f>
        <v>111</v>
      </c>
      <c r="AO25" s="37">
        <f>LOOKUP(9.999E+307,$E$25:$P$25)</f>
        <v>111</v>
      </c>
      <c r="AP25" s="37">
        <f>LOOKUP(9.999E+307,$E$25:$Q$25)</f>
        <v>111</v>
      </c>
      <c r="AQ25" s="37">
        <f>LOOKUP(9.999E+307,$E$25:$R$25)</f>
        <v>111</v>
      </c>
      <c r="AR25" s="37">
        <f>LOOKUP(9.999E+307,$E$25:$S$25)</f>
        <v>111</v>
      </c>
      <c r="AS25" s="37">
        <f>LOOKUP(9.999E+307,$E$25:$T$25)</f>
        <v>111</v>
      </c>
      <c r="AT25" s="37">
        <f>LOOKUP(9.999E+307,$E$25:$U$25)</f>
        <v>111</v>
      </c>
      <c r="AU25" s="37">
        <f>LOOKUP(9.999E+307,$E$25:$V$25)</f>
        <v>111</v>
      </c>
      <c r="AV25" s="37">
        <f>LOOKUP(9.999E+307,$E$25:$W$25)</f>
        <v>111</v>
      </c>
      <c r="AW25" s="37">
        <f>LOOKUP(9.999E+307,$E$25:$X$25)</f>
        <v>111</v>
      </c>
      <c r="AX25" s="37">
        <f>LOOKUP(9.999E+307,$E$25:$Y$25)</f>
        <v>111</v>
      </c>
      <c r="AY25" s="37">
        <f>LOOKUP(9.999E+307,$E$25:$Z$25)</f>
        <v>111</v>
      </c>
      <c r="AZ25" s="37">
        <f>LOOKUP(9.999E+307,$E$25:$AA$25)</f>
        <v>111</v>
      </c>
      <c r="BA25" s="37">
        <f>LOOKUP(9.999E+307,$E$25:$AB$25)</f>
        <v>111</v>
      </c>
      <c r="BB25" s="37">
        <f>LOOKUP(9.999E+307,$E$25:$AC$25)</f>
        <v>111</v>
      </c>
    </row>
    <row r="26" spans="1:54" ht="12.75">
      <c r="A26" s="147" t="s">
        <v>151</v>
      </c>
      <c r="B26" s="147" t="s">
        <v>152</v>
      </c>
      <c r="C26" s="148"/>
      <c r="D26" s="149">
        <v>114</v>
      </c>
      <c r="E26" s="146">
        <v>122</v>
      </c>
      <c r="F26" s="41">
        <f ca="1" t="shared" si="0"/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122</v>
      </c>
      <c r="AF26" s="76">
        <f>LOOKUP(9.999E+307,$E$26:$G$26)</f>
        <v>122</v>
      </c>
      <c r="AG26" s="76">
        <f>LOOKUP(9.999E+307,$E$26:$H$26)</f>
        <v>122</v>
      </c>
      <c r="AH26" s="76">
        <f>LOOKUP(9.999E+307,$E$26:$I$26)</f>
        <v>122</v>
      </c>
      <c r="AI26" s="76">
        <f>LOOKUP(9.999E+307,$E$26:$J$26)</f>
        <v>122</v>
      </c>
      <c r="AJ26" s="76">
        <f>LOOKUP(9.999E+307,$E$26:$K$26)</f>
        <v>122</v>
      </c>
      <c r="AK26" s="76">
        <f>LOOKUP(9.999E+307,$E$26:$L$26)</f>
        <v>122</v>
      </c>
      <c r="AL26" s="37">
        <f>LOOKUP(9.999E+307,$E$26:$M$26)</f>
        <v>122</v>
      </c>
      <c r="AM26" s="37">
        <f>LOOKUP(9.999E+307,$E$26:$N$26)</f>
        <v>122</v>
      </c>
      <c r="AN26" s="37">
        <f>LOOKUP(9.999E+307,$E$26:$O$26)</f>
        <v>122</v>
      </c>
      <c r="AO26" s="37">
        <f>LOOKUP(9.999E+307,$E$26:$P$26)</f>
        <v>122</v>
      </c>
      <c r="AP26" s="37">
        <f>LOOKUP(9.999E+307,$E$26:$Q$26)</f>
        <v>122</v>
      </c>
      <c r="AQ26" s="37">
        <f>LOOKUP(9.999E+307,$E$26:$R$26)</f>
        <v>122</v>
      </c>
      <c r="AR26" s="37">
        <f>LOOKUP(9.999E+307,$E$26:$S$26)</f>
        <v>122</v>
      </c>
      <c r="AS26" s="37">
        <f>LOOKUP(9.999E+307,$E$26:$T$26)</f>
        <v>122</v>
      </c>
      <c r="AT26" s="37">
        <f>LOOKUP(9.999E+307,$E$26:$U$26)</f>
        <v>122</v>
      </c>
      <c r="AU26" s="37">
        <f>LOOKUP(9.999E+307,$E$26:$V$26)</f>
        <v>122</v>
      </c>
      <c r="AV26" s="37">
        <f>LOOKUP(9.999E+307,$E$26:$W$26)</f>
        <v>122</v>
      </c>
      <c r="AW26" s="37">
        <f>LOOKUP(9.999E+307,$E$26:$X$26)</f>
        <v>122</v>
      </c>
      <c r="AX26" s="37">
        <f>LOOKUP(9.999E+307,$E$26:$Y$26)</f>
        <v>122</v>
      </c>
      <c r="AY26" s="37">
        <f>LOOKUP(9.999E+307,$E$26:$Z$26)</f>
        <v>122</v>
      </c>
      <c r="AZ26" s="37">
        <f>LOOKUP(9.999E+307,$E$26:$AA$26)</f>
        <v>122</v>
      </c>
      <c r="BA26" s="37">
        <f>LOOKUP(9.999E+307,$E$26:$AB$26)</f>
        <v>122</v>
      </c>
      <c r="BB26" s="37">
        <f>LOOKUP(9.999E+307,$E$26:$AC$26)</f>
        <v>122</v>
      </c>
    </row>
    <row r="27" spans="1:54" ht="12.75">
      <c r="A27" s="147" t="s">
        <v>111</v>
      </c>
      <c r="B27" s="147" t="s">
        <v>157</v>
      </c>
      <c r="C27" s="148"/>
      <c r="D27" s="149">
        <v>99</v>
      </c>
      <c r="E27" s="146">
        <v>97</v>
      </c>
      <c r="F27" s="41">
        <f ca="1" t="shared" si="0"/>
      </c>
      <c r="G27" s="41">
        <f ca="1" t="shared" si="3"/>
      </c>
      <c r="H27" s="41">
        <f ca="1" t="shared" si="3"/>
      </c>
      <c r="I27" s="41">
        <f ca="1" t="shared" si="3"/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97</v>
      </c>
      <c r="AF27" s="76">
        <f>LOOKUP(9.999E+307,$E$27:$G$27)</f>
        <v>97</v>
      </c>
      <c r="AG27" s="76">
        <f>LOOKUP(9.999E+307,$E$27:$H$27)</f>
        <v>97</v>
      </c>
      <c r="AH27" s="76">
        <f>LOOKUP(9.999E+307,$E$27:$I$27)</f>
        <v>97</v>
      </c>
      <c r="AI27" s="76">
        <f>LOOKUP(9.999E+307,$E$27:$J$27)</f>
        <v>97</v>
      </c>
      <c r="AJ27" s="76">
        <f>LOOKUP(9.999E+307,$E$27:$K$27)</f>
        <v>97</v>
      </c>
      <c r="AK27" s="76">
        <f>LOOKUP(9.999E+307,$E$27:$L$27)</f>
        <v>97</v>
      </c>
      <c r="AL27" s="37">
        <f>LOOKUP(9.999E+307,$E$27:$M$27)</f>
        <v>97</v>
      </c>
      <c r="AM27" s="37">
        <f>LOOKUP(9.999E+307,$E$27:$N$27)</f>
        <v>97</v>
      </c>
      <c r="AN27" s="37">
        <f>LOOKUP(9.999E+307,$E$27:$O$27)</f>
        <v>97</v>
      </c>
      <c r="AO27" s="37">
        <f>LOOKUP(9.999E+307,$E$27:$P$27)</f>
        <v>97</v>
      </c>
      <c r="AP27" s="37">
        <f>LOOKUP(9.999E+307,$E$27:$Q$27)</f>
        <v>97</v>
      </c>
      <c r="AQ27" s="37">
        <f>LOOKUP(9.999E+307,$E$27:$R$27)</f>
        <v>97</v>
      </c>
      <c r="AR27" s="37">
        <f>LOOKUP(9.999E+307,$E$27:$S$27)</f>
        <v>97</v>
      </c>
      <c r="AS27" s="37">
        <f>LOOKUP(9.999E+307,$E$27:$T$27)</f>
        <v>97</v>
      </c>
      <c r="AT27" s="37">
        <f>LOOKUP(9.999E+307,$E$27:$U$27)</f>
        <v>97</v>
      </c>
      <c r="AU27" s="37">
        <f>LOOKUP(9.999E+307,$E$27:$V$27)</f>
        <v>97</v>
      </c>
      <c r="AV27" s="37">
        <f>LOOKUP(9.999E+307,$E$27:$W$27)</f>
        <v>97</v>
      </c>
      <c r="AW27" s="37">
        <f>LOOKUP(9.999E+307,$E$27:$X$27)</f>
        <v>97</v>
      </c>
      <c r="AX27" s="37">
        <f>LOOKUP(9.999E+307,$E$27:$Y$27)</f>
        <v>97</v>
      </c>
      <c r="AY27" s="37">
        <f>LOOKUP(9.999E+307,$E$27:$Z$27)</f>
        <v>97</v>
      </c>
      <c r="AZ27" s="37">
        <f>LOOKUP(9.999E+307,$E$27:$AA$27)</f>
        <v>97</v>
      </c>
      <c r="BA27" s="37">
        <f>LOOKUP(9.999E+307,$E$27:$AB$27)</f>
        <v>97</v>
      </c>
      <c r="BB27" s="37">
        <f>LOOKUP(9.999E+307,$E$27:$AC$27)</f>
        <v>97</v>
      </c>
    </row>
    <row r="28" spans="1:54" ht="12.75">
      <c r="A28" s="147" t="s">
        <v>155</v>
      </c>
      <c r="B28" s="147" t="s">
        <v>156</v>
      </c>
      <c r="C28" s="148"/>
      <c r="D28" s="149">
        <v>107</v>
      </c>
      <c r="E28" s="146">
        <v>121</v>
      </c>
      <c r="F28" s="41">
        <f ca="1" t="shared" si="0"/>
      </c>
      <c r="G28" s="41">
        <f ca="1" t="shared" si="3"/>
      </c>
      <c r="H28" s="41">
        <f ca="1" t="shared" si="3"/>
      </c>
      <c r="I28" s="41">
        <f ca="1" t="shared" si="3"/>
      </c>
      <c r="J28" s="41">
        <f ca="1" t="shared" si="5"/>
      </c>
      <c r="K28" s="41">
        <f ca="1" t="shared" si="5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121</v>
      </c>
      <c r="AF28" s="76">
        <f>LOOKUP(9.999E+307,$E$28:$G$28)</f>
        <v>121</v>
      </c>
      <c r="AG28" s="76">
        <f>LOOKUP(9.999E+307,$E$28:$H$28)</f>
        <v>121</v>
      </c>
      <c r="AH28" s="76">
        <f>LOOKUP(9.999E+307,$E$28:$I$28)</f>
        <v>121</v>
      </c>
      <c r="AI28" s="76">
        <f>LOOKUP(9.999E+307,$E$28:$J$28)</f>
        <v>121</v>
      </c>
      <c r="AJ28" s="76">
        <f>LOOKUP(9.999E+307,$E$28:$K$28)</f>
        <v>121</v>
      </c>
      <c r="AK28" s="76">
        <f>LOOKUP(9.999E+307,$E$28:$L$28)</f>
        <v>121</v>
      </c>
      <c r="AL28" s="37">
        <f>LOOKUP(9.999E+307,$E$28:$M$28)</f>
        <v>121</v>
      </c>
      <c r="AM28" s="37">
        <f>LOOKUP(9.999E+307,$E$28:$N$28)</f>
        <v>121</v>
      </c>
      <c r="AN28" s="37">
        <f>LOOKUP(9.999E+307,$E$28:$O$28)</f>
        <v>121</v>
      </c>
      <c r="AO28" s="37">
        <f>LOOKUP(9.999E+307,$E$28:$P$28)</f>
        <v>121</v>
      </c>
      <c r="AP28" s="37">
        <f>LOOKUP(9.999E+307,$E$28:$Q$28)</f>
        <v>121</v>
      </c>
      <c r="AQ28" s="37">
        <f>LOOKUP(9.999E+307,$E$28:$R$28)</f>
        <v>121</v>
      </c>
      <c r="AR28" s="37">
        <f>LOOKUP(9.999E+307,$E$28:$S$28)</f>
        <v>121</v>
      </c>
      <c r="AS28" s="37">
        <f>LOOKUP(9.999E+307,$E$28:$T$28)</f>
        <v>121</v>
      </c>
      <c r="AT28" s="37">
        <f>LOOKUP(9.999E+307,$E$28:$U$28)</f>
        <v>121</v>
      </c>
      <c r="AU28" s="37">
        <f>LOOKUP(9.999E+307,$E$28:$V$28)</f>
        <v>121</v>
      </c>
      <c r="AV28" s="37">
        <f>LOOKUP(9.999E+307,$E$28:$W$28)</f>
        <v>121</v>
      </c>
      <c r="AW28" s="37">
        <f>LOOKUP(9.999E+307,$E$28:$X$28)</f>
        <v>121</v>
      </c>
      <c r="AX28" s="37">
        <f>LOOKUP(9.999E+307,$E$28:$Y$28)</f>
        <v>121</v>
      </c>
      <c r="AY28" s="37">
        <f>LOOKUP(9.999E+307,$E$28:$Z$28)</f>
        <v>121</v>
      </c>
      <c r="AZ28" s="37">
        <f>LOOKUP(9.999E+307,$E$28:$AA$28)</f>
        <v>121</v>
      </c>
      <c r="BA28" s="37">
        <f>LOOKUP(9.999E+307,$E$28:$AB$28)</f>
        <v>121</v>
      </c>
      <c r="BB28" s="37">
        <f>LOOKUP(9.999E+307,$E$28:$AC$28)</f>
        <v>121</v>
      </c>
    </row>
    <row r="29" spans="1:54" ht="12.75">
      <c r="A29" s="147" t="s">
        <v>164</v>
      </c>
      <c r="B29" s="147" t="s">
        <v>165</v>
      </c>
      <c r="C29" s="148"/>
      <c r="D29" s="149">
        <v>96</v>
      </c>
      <c r="E29" s="146">
        <v>111</v>
      </c>
      <c r="F29" s="41">
        <f ca="1" t="shared" si="0"/>
      </c>
      <c r="G29" s="41">
        <f ca="1" t="shared" si="3"/>
        <v>109</v>
      </c>
      <c r="H29" s="41">
        <f ca="1" t="shared" si="3"/>
      </c>
      <c r="I29" s="41">
        <f ca="1" t="shared" si="3"/>
      </c>
      <c r="J29" s="41">
        <f ca="1" t="shared" si="5"/>
        <v>111</v>
      </c>
      <c r="K29" s="41">
        <f ca="1" t="shared" si="5"/>
        <v>110</v>
      </c>
      <c r="L29" s="41">
        <f ca="1" t="shared" si="5"/>
        <v>112</v>
      </c>
      <c r="M29" s="41">
        <f ca="1" t="shared" si="5"/>
        <v>112</v>
      </c>
      <c r="N29" s="41">
        <f ca="1" t="shared" si="5"/>
        <v>110</v>
      </c>
      <c r="O29" s="41">
        <f ca="1" t="shared" si="5"/>
        <v>108</v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111</v>
      </c>
      <c r="AF29" s="76">
        <f>LOOKUP(9.999E+307,$E$29:$G$29)</f>
        <v>109</v>
      </c>
      <c r="AG29" s="76">
        <f>LOOKUP(9.999E+307,$E$29:$H$29)</f>
        <v>109</v>
      </c>
      <c r="AH29" s="76">
        <f>LOOKUP(9.999E+307,$E$29:$I$29)</f>
        <v>109</v>
      </c>
      <c r="AI29" s="76">
        <f>LOOKUP(9.999E+307,$E$29:$J$29)</f>
        <v>111</v>
      </c>
      <c r="AJ29" s="76">
        <f>LOOKUP(9.999E+307,$E$29:$K$29)</f>
        <v>110</v>
      </c>
      <c r="AK29" s="76">
        <f>LOOKUP(9.999E+307,$E$29:$L$29)</f>
        <v>112</v>
      </c>
      <c r="AL29" s="37">
        <f>LOOKUP(9.999E+307,$E$29:$M$29)</f>
        <v>112</v>
      </c>
      <c r="AM29" s="37">
        <f>LOOKUP(9.999E+307,$E$29:$N$29)</f>
        <v>110</v>
      </c>
      <c r="AN29" s="37">
        <f>LOOKUP(9.999E+307,$E$29:$O$29)</f>
        <v>108</v>
      </c>
      <c r="AO29" s="37">
        <f>LOOKUP(9.999E+307,$E$29:$P$29)</f>
        <v>108</v>
      </c>
      <c r="AP29" s="37">
        <f>LOOKUP(9.999E+307,$E$29:$Q$29)</f>
        <v>108</v>
      </c>
      <c r="AQ29" s="37">
        <f>LOOKUP(9.999E+307,$E$29:$R$29)</f>
        <v>108</v>
      </c>
      <c r="AR29" s="37">
        <f>LOOKUP(9.999E+307,$E$29:$S$29)</f>
        <v>108</v>
      </c>
      <c r="AS29" s="37">
        <f>LOOKUP(9.999E+307,$E$29:$T$29)</f>
        <v>108</v>
      </c>
      <c r="AT29" s="37">
        <f>LOOKUP(9.999E+307,$E$29:$U$29)</f>
        <v>108</v>
      </c>
      <c r="AU29" s="37">
        <f>LOOKUP(9.999E+307,$E$29:$V$29)</f>
        <v>108</v>
      </c>
      <c r="AV29" s="37">
        <f>LOOKUP(9.999E+307,$E$29:$W$29)</f>
        <v>108</v>
      </c>
      <c r="AW29" s="37">
        <f>LOOKUP(9.999E+307,$E$29:$X$29)</f>
        <v>108</v>
      </c>
      <c r="AX29" s="37">
        <f>LOOKUP(9.999E+307,$E$29:$Y$29)</f>
        <v>108</v>
      </c>
      <c r="AY29" s="37">
        <f>LOOKUP(9.999E+307,$E$29:$Z$29)</f>
        <v>108</v>
      </c>
      <c r="AZ29" s="37">
        <f>LOOKUP(9.999E+307,$E$29:$AA$29)</f>
        <v>108</v>
      </c>
      <c r="BA29" s="37">
        <f>LOOKUP(9.999E+307,$E$29:$AB$29)</f>
        <v>108</v>
      </c>
      <c r="BB29" s="37">
        <f>LOOKUP(9.999E+307,$E$29:$AC$29)</f>
        <v>108</v>
      </c>
    </row>
    <row r="30" spans="1:54" ht="12.75">
      <c r="A30" s="147" t="s">
        <v>206</v>
      </c>
      <c r="B30" s="150" t="s">
        <v>134</v>
      </c>
      <c r="C30" s="151"/>
      <c r="D30" s="152">
        <v>104</v>
      </c>
      <c r="E30" s="146">
        <v>104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  <v>102</v>
      </c>
      <c r="M30" s="41">
        <f ca="1" t="shared" si="5"/>
        <v>100</v>
      </c>
      <c r="N30" s="41">
        <f ca="1" t="shared" si="5"/>
        <v>99</v>
      </c>
      <c r="O30" s="41">
        <f ca="1" t="shared" si="5"/>
        <v>100</v>
      </c>
      <c r="P30" s="41">
        <f ca="1" t="shared" si="5"/>
        <v>101</v>
      </c>
      <c r="Q30" s="41">
        <f ca="1" t="shared" si="5"/>
        <v>100</v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104</v>
      </c>
      <c r="AF30" s="76">
        <f>LOOKUP(9.999E+307,$E$30:$G$30)</f>
        <v>104</v>
      </c>
      <c r="AG30" s="76">
        <f>LOOKUP(9.999E+307,$E$30:$H$30)</f>
        <v>104</v>
      </c>
      <c r="AH30" s="76">
        <f>LOOKUP(9.999E+307,$E$30:$I$30)</f>
        <v>104</v>
      </c>
      <c r="AI30" s="76">
        <f>LOOKUP(9.999E+307,$E$30:$J$30)</f>
        <v>104</v>
      </c>
      <c r="AJ30" s="76">
        <f>LOOKUP(9.999E+307,$E$30:$K$30)</f>
        <v>104</v>
      </c>
      <c r="AK30" s="76">
        <f>LOOKUP(9.999E+307,$E$30:$L$30)</f>
        <v>102</v>
      </c>
      <c r="AL30" s="37">
        <f>LOOKUP(9.999E+307,$E$30:$M$30)</f>
        <v>100</v>
      </c>
      <c r="AM30" s="37">
        <f>LOOKUP(9.999E+307,$E$30:$N$30)</f>
        <v>99</v>
      </c>
      <c r="AN30" s="37">
        <f>LOOKUP(9.999E+307,$E$30:$O$30)</f>
        <v>100</v>
      </c>
      <c r="AO30" s="37">
        <f>LOOKUP(9.999E+307,$E$30:$P$30)</f>
        <v>101</v>
      </c>
      <c r="AP30" s="37">
        <f>LOOKUP(9.999E+307,$E$30:$Q$30)</f>
        <v>100</v>
      </c>
      <c r="AQ30" s="37">
        <f>LOOKUP(9.999E+307,$E$30:$R$30)</f>
        <v>100</v>
      </c>
      <c r="AR30" s="37">
        <f>LOOKUP(9.999E+307,$E$30:$S$30)</f>
        <v>100</v>
      </c>
      <c r="AS30" s="37">
        <f>LOOKUP(9.999E+307,$E$30:$T$30)</f>
        <v>100</v>
      </c>
      <c r="AT30" s="37">
        <f>LOOKUP(9.999E+307,$E$30:$U$30)</f>
        <v>100</v>
      </c>
      <c r="AU30" s="37">
        <f>LOOKUP(9.999E+307,$E$30:$V$30)</f>
        <v>100</v>
      </c>
      <c r="AV30" s="37">
        <f>LOOKUP(9.999E+307,$E$30:$W$30)</f>
        <v>100</v>
      </c>
      <c r="AW30" s="37">
        <f>LOOKUP(9.999E+307,$E$30:$X$30)</f>
        <v>100</v>
      </c>
      <c r="AX30" s="37">
        <f>LOOKUP(9.999E+307,$E$30:$Y$30)</f>
        <v>100</v>
      </c>
      <c r="AY30" s="37">
        <f>LOOKUP(9.999E+307,$E$30:$Z$30)</f>
        <v>100</v>
      </c>
      <c r="AZ30" s="37">
        <f>LOOKUP(9.999E+307,$E$30:$AA$30)</f>
        <v>100</v>
      </c>
      <c r="BA30" s="37">
        <f>LOOKUP(9.999E+307,$E$30:$AB$30)</f>
        <v>100</v>
      </c>
      <c r="BB30" s="37">
        <f>LOOKUP(9.999E+307,$E$30:$AC$30)</f>
        <v>100</v>
      </c>
    </row>
    <row r="31" spans="1:54" ht="12.75">
      <c r="A31" s="147" t="s">
        <v>160</v>
      </c>
      <c r="B31" s="150" t="s">
        <v>161</v>
      </c>
      <c r="C31" s="151"/>
      <c r="D31" s="152">
        <v>107</v>
      </c>
      <c r="E31" s="146">
        <v>109</v>
      </c>
      <c r="F31" s="41">
        <f ca="1" t="shared" si="0"/>
      </c>
      <c r="G31" s="41">
        <f ca="1" t="shared" si="3"/>
      </c>
      <c r="H31" s="41">
        <f ca="1" t="shared" si="3"/>
      </c>
      <c r="I31" s="41">
        <f ca="1" t="shared" si="3"/>
      </c>
      <c r="J31" s="41">
        <f ca="1" t="shared" si="5"/>
      </c>
      <c r="K31" s="41">
        <f ca="1" t="shared" si="5"/>
      </c>
      <c r="L31" s="41">
        <f ca="1" t="shared" si="5"/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109</v>
      </c>
      <c r="AF31" s="76">
        <f>LOOKUP(9.999E+307,$E$31:$G$31)</f>
        <v>109</v>
      </c>
      <c r="AG31" s="76">
        <f>LOOKUP(9.999E+307,$E$31:$H$31)</f>
        <v>109</v>
      </c>
      <c r="AH31" s="76">
        <f>LOOKUP(9.999E+307,$E$31:$I$31)</f>
        <v>109</v>
      </c>
      <c r="AI31" s="76">
        <f>LOOKUP(9.999E+307,$E$31:$J$31)</f>
        <v>109</v>
      </c>
      <c r="AJ31" s="76">
        <f>LOOKUP(9.999E+307,$E$31:$K$31)</f>
        <v>109</v>
      </c>
      <c r="AK31" s="76">
        <f>LOOKUP(9.999E+307,$E$31:$L$31)</f>
        <v>109</v>
      </c>
      <c r="AL31" s="37">
        <f>LOOKUP(9.999E+307,$E$31:$M$31)</f>
        <v>109</v>
      </c>
      <c r="AM31" s="37">
        <f>LOOKUP(9.999E+307,$E$31:$N$31)</f>
        <v>109</v>
      </c>
      <c r="AN31" s="37">
        <f>LOOKUP(9.999E+307,$E$31:$O$31)</f>
        <v>109</v>
      </c>
      <c r="AO31" s="37">
        <f>LOOKUP(9.999E+307,$E$31:$P$31)</f>
        <v>109</v>
      </c>
      <c r="AP31" s="37">
        <f>LOOKUP(9.999E+307,$E$31:$Q$31)</f>
        <v>109</v>
      </c>
      <c r="AQ31" s="37">
        <f>LOOKUP(9.999E+307,$E$31:$R$31)</f>
        <v>109</v>
      </c>
      <c r="AR31" s="37">
        <f>LOOKUP(9.999E+307,$E$31:$S$31)</f>
        <v>109</v>
      </c>
      <c r="AS31" s="37">
        <f>LOOKUP(9.999E+307,$E$31:$T$31)</f>
        <v>109</v>
      </c>
      <c r="AT31" s="37">
        <f>LOOKUP(9.999E+307,$E$31:$U$31)</f>
        <v>109</v>
      </c>
      <c r="AU31" s="37">
        <f>LOOKUP(9.999E+307,$E$31:$V$31)</f>
        <v>109</v>
      </c>
      <c r="AV31" s="37">
        <f>LOOKUP(9.999E+307,$E$31:$W$31)</f>
        <v>109</v>
      </c>
      <c r="AW31" s="37">
        <f>LOOKUP(9.999E+307,$E$31:$X$31)</f>
        <v>109</v>
      </c>
      <c r="AX31" s="37">
        <f>LOOKUP(9.999E+307,$E$31:$Y$31)</f>
        <v>109</v>
      </c>
      <c r="AY31" s="37">
        <f>LOOKUP(9.999E+307,$E$31:$Z$31)</f>
        <v>109</v>
      </c>
      <c r="AZ31" s="37">
        <f>LOOKUP(9.999E+307,$E$31:$AA$31)</f>
        <v>109</v>
      </c>
      <c r="BA31" s="37">
        <f>LOOKUP(9.999E+307,$E$31:$AB$31)</f>
        <v>109</v>
      </c>
      <c r="BB31" s="37">
        <f>LOOKUP(9.999E+307,$E$31:$AC$31)</f>
        <v>109</v>
      </c>
    </row>
    <row r="32" spans="1:54" ht="12.75">
      <c r="A32" s="147" t="s">
        <v>144</v>
      </c>
      <c r="B32" s="150" t="s">
        <v>145</v>
      </c>
      <c r="C32" s="151"/>
      <c r="D32" s="152">
        <v>111</v>
      </c>
      <c r="E32" s="146">
        <v>111</v>
      </c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>
        <f>LOOKUP(9.999E+307,$E$32:$F$32)</f>
        <v>111</v>
      </c>
      <c r="AF32" s="76">
        <f>LOOKUP(9.999E+307,$E$32:$G$32)</f>
        <v>111</v>
      </c>
      <c r="AG32" s="76">
        <f>LOOKUP(9.999E+307,$E$32:$H$32)</f>
        <v>111</v>
      </c>
      <c r="AH32" s="76">
        <f>LOOKUP(9.999E+307,$E$32:$I$32)</f>
        <v>111</v>
      </c>
      <c r="AI32" s="76">
        <f>LOOKUP(9.999E+307,$E$32:$J$32)</f>
        <v>111</v>
      </c>
      <c r="AJ32" s="76">
        <f>LOOKUP(9.999E+307,$E$32:$K$32)</f>
        <v>111</v>
      </c>
      <c r="AK32" s="76">
        <f>LOOKUP(9.999E+307,$E$32:$L$32)</f>
        <v>111</v>
      </c>
      <c r="AL32" s="37">
        <f>LOOKUP(9.999E+307,$E$32:$M$32)</f>
        <v>111</v>
      </c>
      <c r="AM32" s="37">
        <f>LOOKUP(9.999E+307,$E$32:$N$32)</f>
        <v>111</v>
      </c>
      <c r="AN32" s="37">
        <f>LOOKUP(9.999E+307,$E$32:$O$32)</f>
        <v>111</v>
      </c>
      <c r="AO32" s="37">
        <f>LOOKUP(9.999E+307,$E$32:$P$32)</f>
        <v>111</v>
      </c>
      <c r="AP32" s="37">
        <f>LOOKUP(9.999E+307,$E$32:$Q$32)</f>
        <v>111</v>
      </c>
      <c r="AQ32" s="37">
        <f>LOOKUP(9.999E+307,$E$32:$R$32)</f>
        <v>111</v>
      </c>
      <c r="AR32" s="37">
        <f>LOOKUP(9.999E+307,$E$32:$S$32)</f>
        <v>111</v>
      </c>
      <c r="AS32" s="37">
        <f>LOOKUP(9.999E+307,$E$32:$T$32)</f>
        <v>111</v>
      </c>
      <c r="AT32" s="37">
        <f>LOOKUP(9.999E+307,$E$32:$U$32)</f>
        <v>111</v>
      </c>
      <c r="AU32" s="37">
        <f>LOOKUP(9.999E+307,$E$32:$V$32)</f>
        <v>111</v>
      </c>
      <c r="AV32" s="37">
        <f>LOOKUP(9.999E+307,$E$32:$W$32)</f>
        <v>111</v>
      </c>
      <c r="AW32" s="37">
        <f>LOOKUP(9.999E+307,$E$32:$X$32)</f>
        <v>111</v>
      </c>
      <c r="AX32" s="37">
        <f>LOOKUP(9.999E+307,$E$32:$Y$32)</f>
        <v>111</v>
      </c>
      <c r="AY32" s="37">
        <f>LOOKUP(9.999E+307,$E$32:$Z$32)</f>
        <v>111</v>
      </c>
      <c r="AZ32" s="37">
        <f>LOOKUP(9.999E+307,$E$32:$AA$32)</f>
        <v>111</v>
      </c>
      <c r="BA32" s="37">
        <f>LOOKUP(9.999E+307,$E$32:$AB$32)</f>
        <v>111</v>
      </c>
      <c r="BB32" s="37">
        <f>LOOKUP(9.999E+307,$E$32:$AC$32)</f>
        <v>111</v>
      </c>
    </row>
    <row r="33" spans="1:54" ht="12.75">
      <c r="A33" s="147" t="s">
        <v>169</v>
      </c>
      <c r="B33" s="150" t="s">
        <v>168</v>
      </c>
      <c r="C33" s="151"/>
      <c r="D33" s="152">
        <v>115</v>
      </c>
      <c r="E33" s="146">
        <v>119</v>
      </c>
      <c r="F33" s="41">
        <f ca="1" t="shared" si="0"/>
      </c>
      <c r="G33" s="41">
        <f ca="1" t="shared" si="3"/>
      </c>
      <c r="H33" s="41">
        <f ca="1" t="shared" si="3"/>
      </c>
      <c r="I33" s="41">
        <f ca="1" t="shared" si="3"/>
      </c>
      <c r="J33" s="41">
        <f ca="1" t="shared" si="5"/>
      </c>
      <c r="K33" s="41">
        <f ca="1" t="shared" si="5"/>
      </c>
      <c r="L33" s="41">
        <f ca="1" t="shared" si="5"/>
      </c>
      <c r="M33" s="41">
        <f ca="1" t="shared" si="5"/>
      </c>
      <c r="N33" s="41">
        <f ca="1" t="shared" si="5"/>
      </c>
      <c r="O33" s="41">
        <f ca="1" t="shared" si="5"/>
      </c>
      <c r="P33" s="41">
        <f ca="1" t="shared" si="5"/>
      </c>
      <c r="Q33" s="41">
        <f ca="1" t="shared" si="5"/>
      </c>
      <c r="R33" s="41">
        <f ca="1" t="shared" si="5"/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>
        <f>LOOKUP(9.999E+307,$E$33:$F$33)</f>
        <v>119</v>
      </c>
      <c r="AF33" s="76">
        <f>LOOKUP(9.999E+307,$E$33:$G$33)</f>
        <v>119</v>
      </c>
      <c r="AG33" s="76">
        <f>LOOKUP(9.999E+307,$E$33:$H$33)</f>
        <v>119</v>
      </c>
      <c r="AH33" s="76">
        <f>LOOKUP(9.999E+307,$E$33:$I$33)</f>
        <v>119</v>
      </c>
      <c r="AI33" s="76">
        <f>LOOKUP(9.999E+307,$E$33:$J$33)</f>
        <v>119</v>
      </c>
      <c r="AJ33" s="76">
        <f>LOOKUP(9.999E+307,$E$33:$K$33)</f>
        <v>119</v>
      </c>
      <c r="AK33" s="76">
        <f>LOOKUP(9.999E+307,$E$33:$L$33)</f>
        <v>119</v>
      </c>
      <c r="AL33" s="37">
        <f>LOOKUP(9.999E+307,$E$33:$M$33)</f>
        <v>119</v>
      </c>
      <c r="AM33" s="37">
        <f>LOOKUP(9.999E+307,$E$33:$N$33)</f>
        <v>119</v>
      </c>
      <c r="AN33" s="37">
        <f>LOOKUP(9.999E+307,$E$33:$O$33)</f>
        <v>119</v>
      </c>
      <c r="AO33" s="37">
        <f>LOOKUP(9.999E+307,$E$33:$P$33)</f>
        <v>119</v>
      </c>
      <c r="AP33" s="37">
        <f>LOOKUP(9.999E+307,$E$33:$Q$33)</f>
        <v>119</v>
      </c>
      <c r="AQ33" s="37">
        <f>LOOKUP(9.999E+307,$E$33:$R$33)</f>
        <v>119</v>
      </c>
      <c r="AR33" s="37">
        <f>LOOKUP(9.999E+307,$E$33:$S$33)</f>
        <v>119</v>
      </c>
      <c r="AS33" s="37">
        <f>LOOKUP(9.999E+307,$E$33:$T$33)</f>
        <v>119</v>
      </c>
      <c r="AT33" s="37">
        <f>LOOKUP(9.999E+307,$E$33:$U$33)</f>
        <v>119</v>
      </c>
      <c r="AU33" s="37">
        <f>LOOKUP(9.999E+307,$E$33:$V$33)</f>
        <v>119</v>
      </c>
      <c r="AV33" s="37">
        <f>LOOKUP(9.999E+307,$E$33:$W$33)</f>
        <v>119</v>
      </c>
      <c r="AW33" s="37">
        <f>LOOKUP(9.999E+307,$E$33:$X$33)</f>
        <v>119</v>
      </c>
      <c r="AX33" s="37">
        <f>LOOKUP(9.999E+307,$E$33:$Y$33)</f>
        <v>119</v>
      </c>
      <c r="AY33" s="37">
        <f>LOOKUP(9.999E+307,$E$33:$Z$33)</f>
        <v>119</v>
      </c>
      <c r="AZ33" s="37">
        <f>LOOKUP(9.999E+307,$E$33:$AA$33)</f>
        <v>119</v>
      </c>
      <c r="BA33" s="37">
        <f>LOOKUP(9.999E+307,$E$33:$AB$33)</f>
        <v>119</v>
      </c>
      <c r="BB33" s="37">
        <f>LOOKUP(9.999E+307,$E$33:$AC$33)</f>
        <v>119</v>
      </c>
    </row>
    <row r="34" spans="1:54" ht="12.75">
      <c r="A34" s="147" t="s">
        <v>167</v>
      </c>
      <c r="B34" s="150" t="s">
        <v>168</v>
      </c>
      <c r="C34" s="151"/>
      <c r="D34" s="152">
        <v>115</v>
      </c>
      <c r="E34" s="146">
        <v>117</v>
      </c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>
        <f>LOOKUP(9.999E+307,$E$34:$F$34)</f>
        <v>117</v>
      </c>
      <c r="AF34" s="76">
        <f>LOOKUP(9.999E+307,$E$34:$G$34)</f>
        <v>117</v>
      </c>
      <c r="AG34" s="76">
        <f>LOOKUP(9.999E+307,$E$34:$H$34)</f>
        <v>117</v>
      </c>
      <c r="AH34" s="76">
        <f>LOOKUP(9.999E+307,$E$34:$I$34)</f>
        <v>117</v>
      </c>
      <c r="AI34" s="76">
        <f>LOOKUP(9.999E+307,$E$34:$J$34)</f>
        <v>117</v>
      </c>
      <c r="AJ34" s="76">
        <f>LOOKUP(9.999E+307,$E$34:$K$34)</f>
        <v>117</v>
      </c>
      <c r="AK34" s="76">
        <f>LOOKUP(9.999E+307,$E$34:$L$34)</f>
        <v>117</v>
      </c>
      <c r="AL34" s="37">
        <f>LOOKUP(9.999E+307,$E$34:$M$34)</f>
        <v>117</v>
      </c>
      <c r="AM34" s="37">
        <f>LOOKUP(9.999E+307,$E$34:$N$34)</f>
        <v>117</v>
      </c>
      <c r="AN34" s="37">
        <f>LOOKUP(9.999E+307,$E$34:$O$34)</f>
        <v>117</v>
      </c>
      <c r="AO34" s="37">
        <f>LOOKUP(9.999E+307,$E$34:$P$34)</f>
        <v>117</v>
      </c>
      <c r="AP34" s="37">
        <f>LOOKUP(9.999E+307,$E$34:$Q$34)</f>
        <v>117</v>
      </c>
      <c r="AQ34" s="37">
        <f>LOOKUP(9.999E+307,$E$34:$R$34)</f>
        <v>117</v>
      </c>
      <c r="AR34" s="37">
        <f>LOOKUP(9.999E+307,$E$34:$S$34)</f>
        <v>117</v>
      </c>
      <c r="AS34" s="37">
        <f>LOOKUP(9.999E+307,$E$34:$T$34)</f>
        <v>117</v>
      </c>
      <c r="AT34" s="37">
        <f>LOOKUP(9.999E+307,$E$34:$U$34)</f>
        <v>117</v>
      </c>
      <c r="AU34" s="37">
        <f>LOOKUP(9.999E+307,$E$34:$V$34)</f>
        <v>117</v>
      </c>
      <c r="AV34" s="37">
        <f>LOOKUP(9.999E+307,$E$34:$W$34)</f>
        <v>117</v>
      </c>
      <c r="AW34" s="37">
        <f>LOOKUP(9.999E+307,$E$34:$X$34)</f>
        <v>117</v>
      </c>
      <c r="AX34" s="37">
        <f>LOOKUP(9.999E+307,$E$34:$Y$34)</f>
        <v>117</v>
      </c>
      <c r="AY34" s="37">
        <f>LOOKUP(9.999E+307,$E$34:$Z$34)</f>
        <v>117</v>
      </c>
      <c r="AZ34" s="37">
        <f>LOOKUP(9.999E+307,$E$34:$AA$34)</f>
        <v>117</v>
      </c>
      <c r="BA34" s="37">
        <f>LOOKUP(9.999E+307,$E$34:$AB$34)</f>
        <v>117</v>
      </c>
      <c r="BB34" s="37">
        <f>LOOKUP(9.999E+307,$E$34:$AC$34)</f>
        <v>117</v>
      </c>
    </row>
    <row r="35" spans="1:54" ht="12.75">
      <c r="A35" s="147" t="s">
        <v>122</v>
      </c>
      <c r="B35" s="150" t="s">
        <v>123</v>
      </c>
      <c r="C35" s="151"/>
      <c r="D35" s="152">
        <v>105</v>
      </c>
      <c r="E35" s="146">
        <v>110</v>
      </c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>
        <f>LOOKUP(9.999E+307,$E$35:$F$35)</f>
        <v>110</v>
      </c>
      <c r="AF35" s="76">
        <f>LOOKUP(9.999E+307,$E$35:$G$35)</f>
        <v>110</v>
      </c>
      <c r="AG35" s="76">
        <f>LOOKUP(9.999E+307,$E$35:$H$35)</f>
        <v>110</v>
      </c>
      <c r="AH35" s="76">
        <f>LOOKUP(9.999E+307,$E$35:$I$35)</f>
        <v>110</v>
      </c>
      <c r="AI35" s="76">
        <f>LOOKUP(9.999E+307,$E$35:$J$35)</f>
        <v>110</v>
      </c>
      <c r="AJ35" s="76">
        <f>LOOKUP(9.999E+307,$E$35:$K$35)</f>
        <v>110</v>
      </c>
      <c r="AK35" s="76">
        <f>LOOKUP(9.999E+307,$E$35:$L$35)</f>
        <v>110</v>
      </c>
      <c r="AL35" s="37">
        <f>LOOKUP(9.999E+307,$E$35:$M$35)</f>
        <v>110</v>
      </c>
      <c r="AM35" s="37">
        <f>LOOKUP(9.999E+307,$E$35:$N$35)</f>
        <v>110</v>
      </c>
      <c r="AN35" s="37">
        <f>LOOKUP(9.999E+307,$E$35:$O$35)</f>
        <v>110</v>
      </c>
      <c r="AO35" s="37">
        <f>LOOKUP(9.999E+307,$E$35:$P$35)</f>
        <v>110</v>
      </c>
      <c r="AP35" s="37">
        <f>LOOKUP(9.999E+307,$E$35:$Q$35)</f>
        <v>110</v>
      </c>
      <c r="AQ35" s="37">
        <f>LOOKUP(9.999E+307,$E$35:$R$35)</f>
        <v>110</v>
      </c>
      <c r="AR35" s="37">
        <f>LOOKUP(9.999E+307,$E$35:$S$35)</f>
        <v>110</v>
      </c>
      <c r="AS35" s="37">
        <f>LOOKUP(9.999E+307,$E$35:$T$35)</f>
        <v>110</v>
      </c>
      <c r="AT35" s="37">
        <f>LOOKUP(9.999E+307,$E$35:$U$35)</f>
        <v>110</v>
      </c>
      <c r="AU35" s="37">
        <f>LOOKUP(9.999E+307,$E$35:$V$35)</f>
        <v>110</v>
      </c>
      <c r="AV35" s="37">
        <f>LOOKUP(9.999E+307,$E$35:$W$35)</f>
        <v>110</v>
      </c>
      <c r="AW35" s="37">
        <f>LOOKUP(9.999E+307,$E$35:$X$35)</f>
        <v>110</v>
      </c>
      <c r="AX35" s="37">
        <f>LOOKUP(9.999E+307,$E$35:$Y$35)</f>
        <v>110</v>
      </c>
      <c r="AY35" s="37">
        <f>LOOKUP(9.999E+307,$E$35:$Z$35)</f>
        <v>110</v>
      </c>
      <c r="AZ35" s="37">
        <f>LOOKUP(9.999E+307,$E$35:$AA$35)</f>
        <v>110</v>
      </c>
      <c r="BA35" s="37">
        <f>LOOKUP(9.999E+307,$E$35:$AB$35)</f>
        <v>110</v>
      </c>
      <c r="BB35" s="37">
        <f>LOOKUP(9.999E+307,$E$35:$AC$35)</f>
        <v>110</v>
      </c>
    </row>
    <row r="36" spans="1:54" ht="12.75">
      <c r="A36" s="147" t="s">
        <v>14</v>
      </c>
      <c r="B36" s="150" t="s">
        <v>13</v>
      </c>
      <c r="C36" s="151"/>
      <c r="D36" s="152">
        <v>105</v>
      </c>
      <c r="E36" s="146">
        <v>105</v>
      </c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</c>
      <c r="K36" s="41">
        <f ca="1" t="shared" si="5"/>
      </c>
      <c r="L36" s="41">
        <f ca="1" t="shared" si="5"/>
      </c>
      <c r="M36" s="41">
        <f ca="1" t="shared" si="5"/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>
        <f>LOOKUP(9.999E+307,$E$36:$F$36)</f>
        <v>105</v>
      </c>
      <c r="AF36" s="76">
        <f>LOOKUP(9.999E+307,$E$36:$G$36)</f>
        <v>105</v>
      </c>
      <c r="AG36" s="76">
        <f>LOOKUP(9.999E+307,$E$36:$H$36)</f>
        <v>105</v>
      </c>
      <c r="AH36" s="76">
        <f>LOOKUP(9.999E+307,$E$36:$I$36)</f>
        <v>105</v>
      </c>
      <c r="AI36" s="76">
        <f>LOOKUP(9.999E+307,$E$36:$J$36)</f>
        <v>105</v>
      </c>
      <c r="AJ36" s="76">
        <f>LOOKUP(9.999E+307,$E$36:$K$36)</f>
        <v>105</v>
      </c>
      <c r="AK36" s="76">
        <f>LOOKUP(9.999E+307,$E$36:$L$36)</f>
        <v>105</v>
      </c>
      <c r="AL36" s="37">
        <f>LOOKUP(9.999E+307,$E$36:$M$36)</f>
        <v>105</v>
      </c>
      <c r="AM36" s="37">
        <f>LOOKUP(9.999E+307,$E$36:$N$36)</f>
        <v>105</v>
      </c>
      <c r="AN36" s="37">
        <f>LOOKUP(9.999E+307,$E$36:$O$36)</f>
        <v>105</v>
      </c>
      <c r="AO36" s="37">
        <f>LOOKUP(9.999E+307,$E$36:$P$36)</f>
        <v>105</v>
      </c>
      <c r="AP36" s="37">
        <f>LOOKUP(9.999E+307,$E$36:$Q$36)</f>
        <v>105</v>
      </c>
      <c r="AQ36" s="37">
        <f>LOOKUP(9.999E+307,$E$36:$R$36)</f>
        <v>105</v>
      </c>
      <c r="AR36" s="37">
        <f>LOOKUP(9.999E+307,$E$36:$S$36)</f>
        <v>105</v>
      </c>
      <c r="AS36" s="37">
        <f>LOOKUP(9.999E+307,$E$36:$T$36)</f>
        <v>105</v>
      </c>
      <c r="AT36" s="37">
        <f>LOOKUP(9.999E+307,$E$36:$U$36)</f>
        <v>105</v>
      </c>
      <c r="AU36" s="37">
        <f>LOOKUP(9.999E+307,$E$36:$V$36)</f>
        <v>105</v>
      </c>
      <c r="AV36" s="37">
        <f>LOOKUP(9.999E+307,$E$36:$W$36)</f>
        <v>105</v>
      </c>
      <c r="AW36" s="37">
        <f>LOOKUP(9.999E+307,$E$36:$X$36)</f>
        <v>105</v>
      </c>
      <c r="AX36" s="37">
        <f>LOOKUP(9.999E+307,$E$36:$Y$36)</f>
        <v>105</v>
      </c>
      <c r="AY36" s="37">
        <f>LOOKUP(9.999E+307,$E$36:$Z$36)</f>
        <v>105</v>
      </c>
      <c r="AZ36" s="37">
        <f>LOOKUP(9.999E+307,$E$36:$AA$36)</f>
        <v>105</v>
      </c>
      <c r="BA36" s="37">
        <f>LOOKUP(9.999E+307,$E$36:$AB$36)</f>
        <v>105</v>
      </c>
      <c r="BB36" s="37">
        <f>LOOKUP(9.999E+307,$E$36:$AC$36)</f>
        <v>105</v>
      </c>
    </row>
    <row r="37" spans="1:54" ht="12.75">
      <c r="A37" s="147" t="s">
        <v>126</v>
      </c>
      <c r="B37" s="150" t="s">
        <v>127</v>
      </c>
      <c r="C37" s="151"/>
      <c r="D37" s="152">
        <v>104</v>
      </c>
      <c r="E37" s="146">
        <v>100</v>
      </c>
      <c r="F37" s="41">
        <f ca="1" t="shared" si="0"/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>
        <f>LOOKUP(9.999E+307,$E$37:$F$37)</f>
        <v>100</v>
      </c>
      <c r="AF37" s="76">
        <f>LOOKUP(9.999E+307,$E$37:$G$37)</f>
        <v>100</v>
      </c>
      <c r="AG37" s="76">
        <f>LOOKUP(9.999E+307,$E$37:$H$37)</f>
        <v>100</v>
      </c>
      <c r="AH37" s="76">
        <f>LOOKUP(9.999E+307,$E$37:$I$37)</f>
        <v>100</v>
      </c>
      <c r="AI37" s="76">
        <f>LOOKUP(9.999E+307,$E$37:$J$37)</f>
        <v>100</v>
      </c>
      <c r="AJ37" s="76">
        <f>LOOKUP(9.999E+307,$E$37:$K$37)</f>
        <v>100</v>
      </c>
      <c r="AK37" s="76">
        <f>LOOKUP(9.999E+307,$E$37:$L$37)</f>
        <v>100</v>
      </c>
      <c r="AL37" s="37">
        <f>LOOKUP(9.999E+307,$E$37:$M$37)</f>
        <v>100</v>
      </c>
      <c r="AM37" s="37">
        <f>LOOKUP(9.999E+307,$E$37:$N$37)</f>
        <v>100</v>
      </c>
      <c r="AN37" s="37">
        <f>LOOKUP(9.999E+307,$E$37:$O$37)</f>
        <v>100</v>
      </c>
      <c r="AO37" s="37">
        <f>LOOKUP(9.999E+307,$E$37:$P$37)</f>
        <v>100</v>
      </c>
      <c r="AP37" s="37">
        <f>LOOKUP(9.999E+307,$E$37:$Q$37)</f>
        <v>100</v>
      </c>
      <c r="AQ37" s="37">
        <f>LOOKUP(9.999E+307,$E$37:$R$37)</f>
        <v>100</v>
      </c>
      <c r="AR37" s="37">
        <f>LOOKUP(9.999E+307,$E$37:$S$37)</f>
        <v>100</v>
      </c>
      <c r="AS37" s="37">
        <f>LOOKUP(9.999E+307,$E$37:$T$37)</f>
        <v>100</v>
      </c>
      <c r="AT37" s="37">
        <f>LOOKUP(9.999E+307,$E$37:$U$37)</f>
        <v>100</v>
      </c>
      <c r="AU37" s="37">
        <f>LOOKUP(9.999E+307,$E$37:$V$37)</f>
        <v>100</v>
      </c>
      <c r="AV37" s="37">
        <f>LOOKUP(9.999E+307,$E$37:$W$37)</f>
        <v>100</v>
      </c>
      <c r="AW37" s="37">
        <f>LOOKUP(9.999E+307,$E$37:$X$37)</f>
        <v>100</v>
      </c>
      <c r="AX37" s="37">
        <f>LOOKUP(9.999E+307,$E$37:$Y$37)</f>
        <v>100</v>
      </c>
      <c r="AY37" s="37">
        <f>LOOKUP(9.999E+307,$E$37:$Z$37)</f>
        <v>100</v>
      </c>
      <c r="AZ37" s="37">
        <f>LOOKUP(9.999E+307,$E$37:$AA$37)</f>
        <v>100</v>
      </c>
      <c r="BA37" s="37">
        <f>LOOKUP(9.999E+307,$E$37:$AB$37)</f>
        <v>100</v>
      </c>
      <c r="BB37" s="37">
        <f>LOOKUP(9.999E+307,$E$37:$AC$37)</f>
        <v>100</v>
      </c>
    </row>
    <row r="38" spans="1:54" ht="12.75">
      <c r="A38" s="147" t="s">
        <v>173</v>
      </c>
      <c r="B38" s="150" t="s">
        <v>131</v>
      </c>
      <c r="C38" s="151"/>
      <c r="D38" s="152">
        <v>105</v>
      </c>
      <c r="E38" s="146">
        <v>105</v>
      </c>
      <c r="F38" s="41">
        <f ca="1" t="shared" si="0"/>
        <v>103</v>
      </c>
      <c r="G38" s="41">
        <f ca="1" t="shared" si="3"/>
        <v>104</v>
      </c>
      <c r="H38" s="41">
        <f ca="1" t="shared" si="3"/>
        <v>102</v>
      </c>
      <c r="I38" s="41">
        <f ca="1" t="shared" si="3"/>
        <v>100</v>
      </c>
      <c r="J38" s="41">
        <f ca="1" t="shared" si="5"/>
      </c>
      <c r="K38" s="41">
        <f ca="1" t="shared" si="5"/>
        <v>101</v>
      </c>
      <c r="L38" s="41">
        <f ca="1" t="shared" si="5"/>
        <v>102</v>
      </c>
      <c r="M38" s="41">
        <f ca="1" t="shared" si="5"/>
        <v>101</v>
      </c>
      <c r="N38" s="41">
        <f ca="1" t="shared" si="5"/>
        <v>102</v>
      </c>
      <c r="O38" s="41">
        <f ca="1" t="shared" si="5"/>
      </c>
      <c r="P38" s="41">
        <f ca="1" t="shared" si="5"/>
      </c>
      <c r="Q38" s="41">
        <f ca="1" t="shared" si="5"/>
        <v>103</v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>
        <f>LOOKUP(9.999E+307,$E$38:$F$38)</f>
        <v>103</v>
      </c>
      <c r="AF38" s="76">
        <f>LOOKUP(9.999E+307,$E$38:$G$38)</f>
        <v>104</v>
      </c>
      <c r="AG38" s="76">
        <f>LOOKUP(9.999E+307,$E$38:$H$38)</f>
        <v>102</v>
      </c>
      <c r="AH38" s="76">
        <f>LOOKUP(9.999E+307,$E$38:$I$38)</f>
        <v>100</v>
      </c>
      <c r="AI38" s="76">
        <f>LOOKUP(9.999E+307,$E$38:$J$38)</f>
        <v>100</v>
      </c>
      <c r="AJ38" s="76">
        <f>LOOKUP(9.999E+307,$E$38:$K$38)</f>
        <v>101</v>
      </c>
      <c r="AK38" s="76">
        <f>LOOKUP(9.999E+307,$E$38:$L$38)</f>
        <v>102</v>
      </c>
      <c r="AL38" s="37">
        <f>LOOKUP(9.999E+307,$E$38:$M$38)</f>
        <v>101</v>
      </c>
      <c r="AM38" s="37">
        <f>LOOKUP(9.999E+307,$E$38:$N$38)</f>
        <v>102</v>
      </c>
      <c r="AN38" s="37">
        <f>LOOKUP(9.999E+307,$E$38:$O$38)</f>
        <v>102</v>
      </c>
      <c r="AO38" s="37">
        <f>LOOKUP(9.999E+307,$E$38:$P$38)</f>
        <v>102</v>
      </c>
      <c r="AP38" s="37">
        <f>LOOKUP(9.999E+307,$E$38:$Q$38)</f>
        <v>103</v>
      </c>
      <c r="AQ38" s="37">
        <f>LOOKUP(9.999E+307,$E$38:$R$38)</f>
        <v>103</v>
      </c>
      <c r="AR38" s="37">
        <f>LOOKUP(9.999E+307,$E$38:$S$38)</f>
        <v>103</v>
      </c>
      <c r="AS38" s="37">
        <f>LOOKUP(9.999E+307,$E$38:$T$38)</f>
        <v>103</v>
      </c>
      <c r="AT38" s="37">
        <f>LOOKUP(9.999E+307,$E$38:$U$38)</f>
        <v>103</v>
      </c>
      <c r="AU38" s="37">
        <f>LOOKUP(9.999E+307,$E$38:$V$38)</f>
        <v>103</v>
      </c>
      <c r="AV38" s="37">
        <f>LOOKUP(9.999E+307,$E$38:$W$38)</f>
        <v>103</v>
      </c>
      <c r="AW38" s="37">
        <f>LOOKUP(9.999E+307,$E$38:$X$38)</f>
        <v>103</v>
      </c>
      <c r="AX38" s="37">
        <f>LOOKUP(9.999E+307,$E$38:$Y$38)</f>
        <v>103</v>
      </c>
      <c r="AY38" s="37">
        <f>LOOKUP(9.999E+307,$E$38:$Z$38)</f>
        <v>103</v>
      </c>
      <c r="AZ38" s="37">
        <f>LOOKUP(9.999E+307,$E$38:$AA$38)</f>
        <v>103</v>
      </c>
      <c r="BA38" s="37">
        <f>LOOKUP(9.999E+307,$E$38:$AB$38)</f>
        <v>103</v>
      </c>
      <c r="BB38" s="37">
        <f>LOOKUP(9.999E+307,$E$38:$AC$38)</f>
        <v>103</v>
      </c>
    </row>
    <row r="39" spans="1:54" ht="12.75">
      <c r="A39" s="147" t="s">
        <v>158</v>
      </c>
      <c r="B39" s="150" t="s">
        <v>202</v>
      </c>
      <c r="C39" s="151"/>
      <c r="D39" s="152">
        <v>107</v>
      </c>
      <c r="E39" s="146">
        <v>107</v>
      </c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  <v>107</v>
      </c>
      <c r="K39" s="41">
        <f ca="1" t="shared" si="5"/>
        <v>109</v>
      </c>
      <c r="L39" s="41">
        <f ca="1" t="shared" si="5"/>
        <v>109</v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  <v>0</v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>
        <f>LOOKUP(9.999E+307,$E$39:$F$39)</f>
        <v>107</v>
      </c>
      <c r="AF39" s="76">
        <f>LOOKUP(9.999E+307,$E$39:$G$39)</f>
        <v>107</v>
      </c>
      <c r="AG39" s="76">
        <f>LOOKUP(9.999E+307,$E$39:$H$39)</f>
        <v>107</v>
      </c>
      <c r="AH39" s="76">
        <f>LOOKUP(9.999E+307,$E$39:$I$39)</f>
        <v>107</v>
      </c>
      <c r="AI39" s="76">
        <f>LOOKUP(9.999E+307,$E$39:$J$39)</f>
        <v>107</v>
      </c>
      <c r="AJ39" s="76">
        <f>LOOKUP(9.999E+307,$E$39:$K$39)</f>
        <v>109</v>
      </c>
      <c r="AK39" s="76">
        <f>LOOKUP(9.999E+307,$E$39:$L$39)</f>
        <v>109</v>
      </c>
      <c r="AL39" s="37">
        <f>LOOKUP(9.999E+307,$E$39:$M$39)</f>
        <v>109</v>
      </c>
      <c r="AM39" s="37">
        <f>LOOKUP(9.999E+307,$E$39:$N$39)</f>
        <v>109</v>
      </c>
      <c r="AN39" s="37">
        <f>LOOKUP(9.999E+307,$E$39:$O$39)</f>
        <v>109</v>
      </c>
      <c r="AO39" s="37">
        <f>LOOKUP(9.999E+307,$E$39:$P$39)</f>
        <v>109</v>
      </c>
      <c r="AP39" s="37">
        <f>LOOKUP(9.999E+307,$E$39:$Q$39)</f>
        <v>0</v>
      </c>
      <c r="AQ39" s="37">
        <f>LOOKUP(9.999E+307,$E$39:$R$39)</f>
        <v>0</v>
      </c>
      <c r="AR39" s="37">
        <f>LOOKUP(9.999E+307,$E$39:$S$39)</f>
        <v>0</v>
      </c>
      <c r="AS39" s="37">
        <f>LOOKUP(9.999E+307,$E$39:$T$39)</f>
        <v>0</v>
      </c>
      <c r="AT39" s="37">
        <f>LOOKUP(9.999E+307,$E$39:$U$39)</f>
        <v>0</v>
      </c>
      <c r="AU39" s="37">
        <f>LOOKUP(9.999E+307,$E$39:$V$39)</f>
        <v>0</v>
      </c>
      <c r="AV39" s="37">
        <f>LOOKUP(9.999E+307,$E$39:$W$39)</f>
        <v>0</v>
      </c>
      <c r="AW39" s="37">
        <f>LOOKUP(9.999E+307,$E$39:$X$39)</f>
        <v>0</v>
      </c>
      <c r="AX39" s="37">
        <f>LOOKUP(9.999E+307,$E$39:$Y$39)</f>
        <v>0</v>
      </c>
      <c r="AY39" s="37">
        <f>LOOKUP(9.999E+307,$E$39:$Z$39)</f>
        <v>0</v>
      </c>
      <c r="AZ39" s="37">
        <f>LOOKUP(9.999E+307,$E$39:$AA$39)</f>
        <v>0</v>
      </c>
      <c r="BA39" s="37">
        <f>LOOKUP(9.999E+307,$E$39:$AB$39)</f>
        <v>0</v>
      </c>
      <c r="BB39" s="37">
        <f>LOOKUP(9.999E+307,$E$39:$AC$39)</f>
        <v>0</v>
      </c>
    </row>
    <row r="40" spans="1:54" ht="12.75">
      <c r="A40" s="147" t="s">
        <v>138</v>
      </c>
      <c r="B40" s="150" t="s">
        <v>139</v>
      </c>
      <c r="C40" s="151"/>
      <c r="D40" s="152">
        <v>113</v>
      </c>
      <c r="E40" s="146">
        <v>117</v>
      </c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>
        <f>LOOKUP(9.999E+307,$E$40:$F$40)</f>
        <v>117</v>
      </c>
      <c r="AF40" s="76">
        <f>LOOKUP(9.999E+307,$E$40:$G$40)</f>
        <v>117</v>
      </c>
      <c r="AG40" s="76">
        <f>LOOKUP(9.999E+307,$E$40:$H$40)</f>
        <v>117</v>
      </c>
      <c r="AH40" s="76">
        <f>LOOKUP(9.999E+307,$E$40:$I$40)</f>
        <v>117</v>
      </c>
      <c r="AI40" s="76">
        <f>LOOKUP(9.999E+307,$E$40:$J$40)</f>
        <v>117</v>
      </c>
      <c r="AJ40" s="76">
        <f>LOOKUP(9.999E+307,$E$40:$K$40)</f>
        <v>117</v>
      </c>
      <c r="AK40" s="76">
        <f>LOOKUP(9.999E+307,$E$40:$L$40)</f>
        <v>117</v>
      </c>
      <c r="AL40" s="37">
        <f>LOOKUP(9.999E+307,$E$40:$M$40)</f>
        <v>117</v>
      </c>
      <c r="AM40" s="37">
        <f>LOOKUP(9.999E+307,$E$40:$N$40)</f>
        <v>117</v>
      </c>
      <c r="AN40" s="37">
        <f>LOOKUP(9.999E+307,$E$40:$O$40)</f>
        <v>117</v>
      </c>
      <c r="AO40" s="37">
        <f>LOOKUP(9.999E+307,$E$40:$P$40)</f>
        <v>117</v>
      </c>
      <c r="AP40" s="37">
        <f>LOOKUP(9.999E+307,$E$40:$Q$40)</f>
        <v>117</v>
      </c>
      <c r="AQ40" s="37">
        <f>LOOKUP(9.999E+307,$E$40:$R$40)</f>
        <v>117</v>
      </c>
      <c r="AR40" s="37">
        <f>LOOKUP(9.999E+307,$E$40:$S$40)</f>
        <v>117</v>
      </c>
      <c r="AS40" s="37">
        <f>LOOKUP(9.999E+307,$E$40:$T$40)</f>
        <v>117</v>
      </c>
      <c r="AT40" s="37">
        <f>LOOKUP(9.999E+307,$E$40:$U$40)</f>
        <v>117</v>
      </c>
      <c r="AU40" s="37">
        <f>LOOKUP(9.999E+307,$E$40:$V$40)</f>
        <v>117</v>
      </c>
      <c r="AV40" s="37">
        <f>LOOKUP(9.999E+307,$E$40:$W$40)</f>
        <v>117</v>
      </c>
      <c r="AW40" s="37">
        <f>LOOKUP(9.999E+307,$E$40:$X$40)</f>
        <v>117</v>
      </c>
      <c r="AX40" s="37">
        <f>LOOKUP(9.999E+307,$E$40:$Y$40)</f>
        <v>117</v>
      </c>
      <c r="AY40" s="37">
        <f>LOOKUP(9.999E+307,$E$40:$Z$40)</f>
        <v>117</v>
      </c>
      <c r="AZ40" s="37">
        <f>LOOKUP(9.999E+307,$E$40:$AA$40)</f>
        <v>117</v>
      </c>
      <c r="BA40" s="37">
        <f>LOOKUP(9.999E+307,$E$40:$AB$40)</f>
        <v>117</v>
      </c>
      <c r="BB40" s="37">
        <f>LOOKUP(9.999E+307,$E$40:$AC$40)</f>
        <v>117</v>
      </c>
    </row>
    <row r="41" spans="1:54" ht="12.75">
      <c r="A41" s="147" t="s">
        <v>4</v>
      </c>
      <c r="B41" s="150" t="s">
        <v>28</v>
      </c>
      <c r="C41" s="151"/>
      <c r="D41" s="152">
        <v>99</v>
      </c>
      <c r="E41" s="146">
        <v>99</v>
      </c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>
        <f>LOOKUP(9.999E+307,$E$41:$F$41)</f>
        <v>99</v>
      </c>
      <c r="AF41" s="77">
        <f>LOOKUP(9.999E+307,$E$41:$G$41)</f>
        <v>99</v>
      </c>
      <c r="AG41" s="77">
        <f>LOOKUP(9.999E+307,$E$41:$H$41)</f>
        <v>99</v>
      </c>
      <c r="AH41" s="77">
        <f>LOOKUP(9.999E+307,$E$41:$I$41)</f>
        <v>99</v>
      </c>
      <c r="AI41" s="77">
        <f>LOOKUP(9.999E+307,$E$41:$J$41)</f>
        <v>99</v>
      </c>
      <c r="AJ41" s="77">
        <f>LOOKUP(9.999E+307,$E$41:$K$41)</f>
        <v>99</v>
      </c>
      <c r="AK41" s="77">
        <f>LOOKUP(9.999E+307,$E$41:$L$41)</f>
        <v>99</v>
      </c>
      <c r="AL41" s="38">
        <f>LOOKUP(9.999E+307,$E$41:$M$41)</f>
        <v>99</v>
      </c>
      <c r="AM41" s="38">
        <f>LOOKUP(9.999E+307,$E$41:$N$41)</f>
        <v>99</v>
      </c>
      <c r="AN41" s="38">
        <f>LOOKUP(9.999E+307,$E$41:$O$41)</f>
        <v>99</v>
      </c>
      <c r="AO41" s="38">
        <f>LOOKUP(9.999E+307,$E$41:$P$41)</f>
        <v>99</v>
      </c>
      <c r="AP41" s="38">
        <f>LOOKUP(9.999E+307,$E$41:$Q$41)</f>
        <v>99</v>
      </c>
      <c r="AQ41" s="38">
        <f>LOOKUP(9.999E+307,$E$41:$R$41)</f>
        <v>99</v>
      </c>
      <c r="AR41" s="38">
        <f>LOOKUP(9.999E+307,$E$41:$S$41)</f>
        <v>99</v>
      </c>
      <c r="AS41" s="38">
        <f>LOOKUP(9.999E+307,$E$41:$T$41)</f>
        <v>99</v>
      </c>
      <c r="AT41" s="38">
        <f>LOOKUP(9.999E+307,$E$41:$U$41)</f>
        <v>99</v>
      </c>
      <c r="AU41" s="38">
        <f>LOOKUP(9.999E+307,$E$41:$V$41)</f>
        <v>99</v>
      </c>
      <c r="AV41" s="38">
        <f>LOOKUP(9.999E+307,$E$41:$W$41)</f>
        <v>99</v>
      </c>
      <c r="AW41" s="38">
        <f>LOOKUP(9.999E+307,$E$41:$X$41)</f>
        <v>99</v>
      </c>
      <c r="AX41" s="38">
        <f>LOOKUP(9.999E+307,$E$41:$Y$41)</f>
        <v>99</v>
      </c>
      <c r="AY41" s="38">
        <f>LOOKUP(9.999E+307,$E$41:$Z$41)</f>
        <v>99</v>
      </c>
      <c r="AZ41" s="38">
        <f>LOOKUP(9.999E+307,$E$41:$AA$41)</f>
        <v>99</v>
      </c>
      <c r="BA41" s="38">
        <f>LOOKUP(9.999E+307,$E$41:$AB$41)</f>
        <v>99</v>
      </c>
      <c r="BB41" s="38">
        <f>LOOKUP(9.999E+307,$E$41:$AC$41)</f>
        <v>99</v>
      </c>
    </row>
    <row r="42" spans="1:54" ht="12.75">
      <c r="A42" s="153"/>
      <c r="B42" s="153"/>
      <c r="C42" s="154"/>
      <c r="D42" s="155"/>
      <c r="E42" s="156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.75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.75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.75">
      <c r="A52" s="8" t="s">
        <v>124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189</v>
      </c>
      <c r="E2" s="5"/>
      <c r="F2" s="157" t="s">
        <v>166</v>
      </c>
      <c r="G2" s="163" t="s">
        <v>209</v>
      </c>
    </row>
    <row r="3" spans="1:7" ht="18" customHeight="1">
      <c r="A3" s="8"/>
      <c r="B3" s="3" t="s">
        <v>148</v>
      </c>
      <c r="D3"/>
      <c r="E3" s="140"/>
      <c r="F3" s="4" t="s">
        <v>200</v>
      </c>
      <c r="G3" s="163" t="s">
        <v>210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206</v>
      </c>
      <c r="C8" s="28" t="str">
        <f>IF(OR(B8=""),"",VLOOKUP(B8,'Algemene gegevens'!$A$2:$D$42,2,FALSE))</f>
        <v>Valk nat</v>
      </c>
      <c r="D8" s="20">
        <f>IF(OR(B8=""),"",VLOOKUP(B8,'Algemene gegevens'!$A$2:$D$42,4))</f>
        <v>104</v>
      </c>
      <c r="E8" s="20">
        <f>IF(OR(B8=""),"",VLOOKUP(B8,'Algemene gegevens'!$A$2:$BB$42,37))</f>
        <v>102</v>
      </c>
      <c r="F8" s="121">
        <v>100</v>
      </c>
      <c r="G8" s="122">
        <v>0.05682870370370371</v>
      </c>
      <c r="H8" s="24">
        <f aca="true" t="shared" si="0" ref="H8:H27">IF(OR(G8="dnf",G8=""),"",(VALUE(G8)*100/F8)*24*3600)</f>
        <v>4910.000000000001</v>
      </c>
      <c r="I8" s="95">
        <f aca="true" t="shared" si="1" ref="I8:I27">O8</f>
        <v>0.001157407407407397</v>
      </c>
      <c r="J8" s="128">
        <v>100</v>
      </c>
      <c r="K8" s="51">
        <f aca="true" t="shared" si="2" ref="K8:K27">A8</f>
        <v>1</v>
      </c>
      <c r="L8" s="70">
        <f>IF(OR(B8=""),"",VLOOKUP(B8,Puntentotaal!$AD$93:$BD$132,27,FALSE))</f>
        <v>22</v>
      </c>
      <c r="O8" s="97">
        <f>IF(OR(H8="dnf",H8=""),"",((H9-H8)/100*F8)/24/3600)</f>
        <v>0.001157407407407397</v>
      </c>
    </row>
    <row r="9" spans="1:15" ht="18" customHeight="1">
      <c r="A9" s="46">
        <v>2</v>
      </c>
      <c r="B9" s="56" t="s">
        <v>173</v>
      </c>
      <c r="C9" s="29" t="str">
        <f>IF(OR(B9=""),"",VLOOKUP(B9,'Algemene gegevens'!$A$2:$D$42,2,FALSE))</f>
        <v>Ynling</v>
      </c>
      <c r="D9" s="21">
        <f>IF(OR(B9=""),"",VLOOKUP(B9,'Algemene gegevens'!$A$2:$D$42,4))</f>
        <v>105</v>
      </c>
      <c r="E9" s="21">
        <f>IF(OR(B9=""),"",VLOOKUP(B9,'Algemene gegevens'!$A$2:$BB$42,37))</f>
        <v>102</v>
      </c>
      <c r="F9" s="123">
        <v>100</v>
      </c>
      <c r="G9" s="124">
        <v>0.057986111111111106</v>
      </c>
      <c r="H9" s="25">
        <f t="shared" si="0"/>
        <v>5010</v>
      </c>
      <c r="I9" s="93">
        <f t="shared" si="1"/>
        <v>0.001157407407407397</v>
      </c>
      <c r="J9" s="129">
        <v>101</v>
      </c>
      <c r="K9" s="51">
        <f t="shared" si="2"/>
        <v>2</v>
      </c>
      <c r="L9" s="71">
        <f>IF(OR(B9=""),"",VLOOKUP(B9,Puntentotaal!$AD$93:$BD$132,27,FALSE))</f>
        <v>17</v>
      </c>
      <c r="O9" s="98">
        <f>IF(OR(H9="dnf",H9=""),"",((H9-H8)/100*F9)/24/3600)</f>
        <v>0.001157407407407397</v>
      </c>
    </row>
    <row r="10" spans="1:15" ht="18" customHeight="1">
      <c r="A10" s="46">
        <v>3</v>
      </c>
      <c r="B10" s="56" t="s">
        <v>132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gegevens'!$A$2:$BB$42,37))</f>
        <v>97</v>
      </c>
      <c r="F10" s="123">
        <v>95</v>
      </c>
      <c r="G10" s="124">
        <v>0.05596064814814814</v>
      </c>
      <c r="H10" s="25">
        <f t="shared" si="0"/>
        <v>5089.473684210526</v>
      </c>
      <c r="I10" s="93">
        <f t="shared" si="1"/>
        <v>0.0008738425925925869</v>
      </c>
      <c r="J10" s="129">
        <v>98</v>
      </c>
      <c r="K10" s="51">
        <f t="shared" si="2"/>
        <v>3</v>
      </c>
      <c r="L10" s="71">
        <f>IF(OR(B10=""),"",VLOOKUP(B10,Puntentotaal!$AD$93:$BD$132,27,FALSE))</f>
        <v>24</v>
      </c>
      <c r="O10" s="98">
        <f aca="true" t="shared" si="3" ref="O10:O27">IF(OR(H10="dnf",H10=""),"",((H10-H9)/100*F10)/24/3600)</f>
        <v>0.0008738425925925869</v>
      </c>
    </row>
    <row r="11" spans="1:15" ht="18" customHeight="1">
      <c r="A11" s="46">
        <v>4</v>
      </c>
      <c r="B11" s="56" t="s">
        <v>16</v>
      </c>
      <c r="C11" s="29" t="str">
        <f>IF(OR(B11=""),"",VLOOKUP(B11,'Algemene gegevens'!$A$2:$D$42,2,FALSE))</f>
        <v>J-22</v>
      </c>
      <c r="D11" s="21">
        <f>IF(OR(B11=""),"",VLOOKUP(B11,'Algemene gegevens'!$A$2:$D$42,4))</f>
        <v>99</v>
      </c>
      <c r="E11" s="21">
        <f>IF(OR(B11=""),"",VLOOKUP(B11,'Algemene gegevens'!$A$2:$BB$42,37))</f>
        <v>92</v>
      </c>
      <c r="F11" s="123">
        <v>90</v>
      </c>
      <c r="G11" s="124">
        <v>0.05428240740740741</v>
      </c>
      <c r="H11" s="25">
        <f t="shared" si="0"/>
        <v>5211.111111111112</v>
      </c>
      <c r="I11" s="93">
        <f t="shared" si="1"/>
        <v>0.001267056530214442</v>
      </c>
      <c r="J11" s="129">
        <v>94</v>
      </c>
      <c r="K11" s="51">
        <f t="shared" si="2"/>
        <v>4</v>
      </c>
      <c r="L11" s="71">
        <f>IF(OR(B11=""),"",VLOOKUP(B11,Puntentotaal!$AD$93:$BD$132,27,FALSE))</f>
        <v>22</v>
      </c>
      <c r="O11" s="98">
        <f t="shared" si="3"/>
        <v>0.001267056530214442</v>
      </c>
    </row>
    <row r="12" spans="1:15" ht="18" customHeight="1">
      <c r="A12" s="46">
        <v>5</v>
      </c>
      <c r="B12" s="56" t="s">
        <v>164</v>
      </c>
      <c r="C12" s="29" t="str">
        <f>IF(OR(B12=""),"",VLOOKUP(B12,'Algemene gegevens'!$A$2:$D$42,2,FALSE))</f>
        <v>Scholtz 22</v>
      </c>
      <c r="D12" s="21">
        <f>IF(OR(B12=""),"",VLOOKUP(B12,'Algemene gegevens'!$A$2:$D$42,4))</f>
        <v>96</v>
      </c>
      <c r="E12" s="21">
        <f>IF(OR(B12=""),"",VLOOKUP(B12,'Algemene gegevens'!$A$2:$BB$42,37))</f>
        <v>112</v>
      </c>
      <c r="F12" s="123">
        <v>110</v>
      </c>
      <c r="G12" s="124" t="s">
        <v>207</v>
      </c>
      <c r="H12" s="25">
        <f t="shared" si="0"/>
      </c>
      <c r="I12" s="93">
        <f t="shared" si="1"/>
      </c>
      <c r="J12" s="129">
        <v>112</v>
      </c>
      <c r="K12" s="51">
        <f t="shared" si="2"/>
        <v>5</v>
      </c>
      <c r="L12" s="71">
        <f>IF(OR(B12=""),"",VLOOKUP(B12,Puntentotaal!$AD$93:$BD$132,27,FALSE))</f>
        <v>28</v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gegevens'!$A$2:$BB$42,37))</f>
      </c>
      <c r="F13" s="123"/>
      <c r="G13" s="124"/>
      <c r="H13" s="25">
        <f t="shared" si="0"/>
      </c>
      <c r="I13" s="96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3"/>
      <c r="G14" s="124"/>
      <c r="H14" s="139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10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0" ht="12.75">
      <c r="A38" s="141"/>
      <c r="B38" s="142"/>
      <c r="C38" s="142"/>
      <c r="D38" s="141"/>
      <c r="E38" s="141"/>
      <c r="F38" s="141"/>
      <c r="G38" s="141"/>
      <c r="H38" s="141"/>
      <c r="I38" s="141"/>
      <c r="J38" s="141"/>
    </row>
    <row r="39" spans="1:10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188</v>
      </c>
      <c r="E2" s="5"/>
      <c r="F2" s="157" t="s">
        <v>166</v>
      </c>
      <c r="G2" s="163" t="s">
        <v>211</v>
      </c>
    </row>
    <row r="3" spans="1:7" ht="18" customHeight="1">
      <c r="A3" s="8"/>
      <c r="B3" s="3" t="s">
        <v>148</v>
      </c>
      <c r="D3"/>
      <c r="E3" s="140"/>
      <c r="F3" s="4" t="s">
        <v>200</v>
      </c>
      <c r="G3" s="163" t="s">
        <v>212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164</v>
      </c>
      <c r="C8" s="28" t="str">
        <f>IF(OR(B8=""),"",VLOOKUP(B8,'Algemene gegevens'!$A$2:$D$42,2,FALSE))</f>
        <v>Scholtz 22</v>
      </c>
      <c r="D8" s="20">
        <f>IF(OR(B8=""),"",VLOOKUP(B8,'Algemene gegevens'!$A$2:$D$42,4))</f>
        <v>96</v>
      </c>
      <c r="E8" s="20">
        <f>IF(OR(B8=""),"",VLOOKUP(B8,'Algemene gegevens'!$A$2:$BB$42,38))</f>
        <v>112</v>
      </c>
      <c r="F8" s="121">
        <v>112</v>
      </c>
      <c r="G8" s="122">
        <v>0.061469907407407404</v>
      </c>
      <c r="H8" s="24">
        <f aca="true" t="shared" si="0" ref="H8:H27">IF(OR(G8="dnf",G8=""),"",(VALUE(G8)*100/F8)*24*3600)</f>
        <v>4741.964285714285</v>
      </c>
      <c r="I8" s="95">
        <f aca="true" t="shared" si="1" ref="I8:I27">O8</f>
        <v>0.0012814153439153347</v>
      </c>
      <c r="J8" s="128">
        <v>110</v>
      </c>
      <c r="K8" s="51">
        <f aca="true" t="shared" si="2" ref="K8:K27">A8</f>
        <v>1</v>
      </c>
      <c r="L8" s="70">
        <f>IF(OR(B8=""),"",VLOOKUP(B8,Puntentotaal!$AD$93:$BD$132,27,FALSE))</f>
        <v>28</v>
      </c>
      <c r="O8" s="97">
        <f>IF(OR(H8="dnf",H8=""),"",((H9-H8)/100*F8)/24/3600)</f>
        <v>0.0012814153439153347</v>
      </c>
    </row>
    <row r="9" spans="1:15" ht="18" customHeight="1">
      <c r="A9" s="46">
        <v>2</v>
      </c>
      <c r="B9" s="56" t="s">
        <v>206</v>
      </c>
      <c r="C9" s="29" t="str">
        <f>IF(OR(B9=""),"",VLOOKUP(B9,'Algemene gegevens'!$A$2:$D$42,2,FALSE))</f>
        <v>Valk nat</v>
      </c>
      <c r="D9" s="21">
        <f>IF(OR(B9=""),"",VLOOKUP(B9,'Algemene gegevens'!$A$2:$D$42,4))</f>
        <v>104</v>
      </c>
      <c r="E9" s="21">
        <f>IF(OR(B9=""),"",VLOOKUP(B9,'Algemene gegevens'!$A$2:$BB$42,38))</f>
        <v>100</v>
      </c>
      <c r="F9" s="123">
        <v>98</v>
      </c>
      <c r="G9" s="124">
        <v>0.054907407407407405</v>
      </c>
      <c r="H9" s="25">
        <f t="shared" si="0"/>
        <v>4840.816326530611</v>
      </c>
      <c r="I9" s="93">
        <f t="shared" si="1"/>
        <v>0.001121238425925918</v>
      </c>
      <c r="J9" s="129">
        <v>99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0.001121238425925918</v>
      </c>
    </row>
    <row r="10" spans="1:15" ht="18" customHeight="1">
      <c r="A10" s="46">
        <v>3</v>
      </c>
      <c r="B10" s="56" t="s">
        <v>132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gegevens'!$A$2:$BB$42,38))</f>
        <v>98</v>
      </c>
      <c r="F10" s="123">
        <v>96</v>
      </c>
      <c r="G10" s="124">
        <v>0.05572916666666666</v>
      </c>
      <c r="H10" s="25">
        <f t="shared" si="0"/>
        <v>5015.624999999999</v>
      </c>
      <c r="I10" s="93">
        <f t="shared" si="1"/>
        <v>0.0019423185941043102</v>
      </c>
      <c r="J10" s="129">
        <v>99</v>
      </c>
      <c r="K10" s="51">
        <f t="shared" si="2"/>
        <v>3</v>
      </c>
      <c r="L10" s="71">
        <f>IF(OR(B10=""),"",VLOOKUP(B10,Puntentotaal!$AD$93:$BD$132,27,FALSE))</f>
        <v>24</v>
      </c>
      <c r="O10" s="98">
        <f aca="true" t="shared" si="3" ref="O10:O27">IF(OR(H10="dnf",H10=""),"",((H10-H9)/100*F10)/24/3600)</f>
        <v>0.0019423185941043102</v>
      </c>
    </row>
    <row r="11" spans="1:15" ht="18" customHeight="1">
      <c r="A11" s="46">
        <v>4</v>
      </c>
      <c r="B11" s="56" t="s">
        <v>173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gegevens'!$A$2:$BB$42,38))</f>
        <v>101</v>
      </c>
      <c r="F11" s="123">
        <v>102</v>
      </c>
      <c r="G11" s="124">
        <v>0.06069444444444444</v>
      </c>
      <c r="H11" s="25">
        <f t="shared" si="0"/>
        <v>5141.176470588234</v>
      </c>
      <c r="I11" s="93">
        <f t="shared" si="1"/>
        <v>0.001482204861111109</v>
      </c>
      <c r="J11" s="129">
        <v>102</v>
      </c>
      <c r="K11" s="51">
        <f t="shared" si="2"/>
        <v>4</v>
      </c>
      <c r="L11" s="71">
        <f>IF(OR(B11=""),"",VLOOKUP(B11,Puntentotaal!$AD$93:$BD$132,27,FALSE))</f>
        <v>17</v>
      </c>
      <c r="O11" s="98">
        <f t="shared" si="3"/>
        <v>0.001482204861111109</v>
      </c>
    </row>
    <row r="12" spans="1:15" ht="18" customHeight="1">
      <c r="A12" s="46">
        <v>5</v>
      </c>
      <c r="B12" s="56" t="s">
        <v>3</v>
      </c>
      <c r="C12" s="29" t="str">
        <f>IF(OR(B12=""),"",VLOOKUP(B12,'Algemene gegevens'!$A$2:$D$42,2,FALSE))</f>
        <v>Friendship 23</v>
      </c>
      <c r="D12" s="21">
        <f>IF(OR(B12=""),"",VLOOKUP(B12,'Algemene gegevens'!$A$2:$D$42,4))</f>
        <v>113</v>
      </c>
      <c r="E12" s="21">
        <f>IF(OR(B12=""),"",VLOOKUP(B12,'Algemene gegevens'!$A$2:$BB$42,38))</f>
        <v>110</v>
      </c>
      <c r="F12" s="123">
        <v>111</v>
      </c>
      <c r="G12" s="124">
        <v>0.06819444444444445</v>
      </c>
      <c r="H12" s="25">
        <f t="shared" si="0"/>
        <v>5308.108108108108</v>
      </c>
      <c r="I12" s="96">
        <f t="shared" si="1"/>
        <v>0.0021446078431372716</v>
      </c>
      <c r="J12" s="129">
        <v>112</v>
      </c>
      <c r="K12" s="51">
        <f t="shared" si="2"/>
        <v>5</v>
      </c>
      <c r="L12" s="71">
        <f>IF(OR(B12=""),"",VLOOKUP(B12,Puntentotaal!$AD$93:$BD$132,27,FALSE))</f>
        <v>37</v>
      </c>
      <c r="O12" s="98">
        <f t="shared" si="3"/>
        <v>0.0021446078431372716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187</v>
      </c>
      <c r="E2" s="5"/>
      <c r="F2" s="157" t="s">
        <v>166</v>
      </c>
      <c r="G2" s="163" t="s">
        <v>216</v>
      </c>
    </row>
    <row r="3" spans="1:7" ht="18" customHeight="1">
      <c r="A3" s="8"/>
      <c r="B3" s="3" t="s">
        <v>148</v>
      </c>
      <c r="D3"/>
      <c r="E3" s="140"/>
      <c r="F3" s="4" t="s">
        <v>215</v>
      </c>
      <c r="G3" s="163" t="s">
        <v>217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164</v>
      </c>
      <c r="C8" s="28" t="str">
        <f>IF(OR(B8=""),"",VLOOKUP(B8,'Algemene gegevens'!$A$2:$D$42,2,FALSE))</f>
        <v>Scholtz 22</v>
      </c>
      <c r="D8" s="20">
        <f>IF(OR(B8=""),"",VLOOKUP(B8,'Algemene gegevens'!$A$2:$D$42,4))</f>
        <v>96</v>
      </c>
      <c r="E8" s="20">
        <f>IF(OR(B8=""),"",VLOOKUP(B8,'Algemene gegevens'!$A$2:$BB$42,39))</f>
        <v>110</v>
      </c>
      <c r="F8" s="121">
        <v>110</v>
      </c>
      <c r="G8" s="122">
        <v>0.06055555555555556</v>
      </c>
      <c r="H8" s="24">
        <f aca="true" t="shared" si="0" ref="H8:H27">IF(OR(G8="dnf",G8=""),"",(VALUE(G8)*100/F8)*24*3600)</f>
        <v>4756.363636363637</v>
      </c>
      <c r="I8" s="164">
        <f aca="true" t="shared" si="1" ref="I8:I27">O8</f>
        <v>0.0010537439613526533</v>
      </c>
      <c r="J8" s="128">
        <v>108</v>
      </c>
      <c r="K8" s="51">
        <f aca="true" t="shared" si="2" ref="K8:K27">A8</f>
        <v>1</v>
      </c>
      <c r="L8" s="70">
        <f>IF(OR(B8=""),"",VLOOKUP(B8,Puntentotaal!$AD$93:$BD$132,27,FALSE))</f>
        <v>28</v>
      </c>
      <c r="O8" s="97">
        <f>IF(OR(H8="dnf",H8=""),"",((H9-H8)/100*F8)/24/3600)</f>
        <v>0.0010537439613526533</v>
      </c>
    </row>
    <row r="9" spans="1:15" ht="18" customHeight="1">
      <c r="A9" s="46">
        <v>2</v>
      </c>
      <c r="B9" s="56" t="s">
        <v>98</v>
      </c>
      <c r="C9" s="29" t="str">
        <f>IF(OR(B9=""),"",VLOOKUP(B9,'Algemene gegevens'!$A$2:$D$42,2,FALSE))</f>
        <v>Etap 21</v>
      </c>
      <c r="D9" s="21">
        <f>IF(OR(B9=""),"",VLOOKUP(B9,'Algemene gegevens'!$A$2:$D$42,4))</f>
        <v>114</v>
      </c>
      <c r="E9" s="21">
        <f>IF(OR(B9=""),"",VLOOKUP(B9,'Algemene gegevens'!$A$2:$BB$42,39))</f>
        <v>114</v>
      </c>
      <c r="F9" s="123">
        <v>115</v>
      </c>
      <c r="G9" s="124">
        <v>0.06440972222222223</v>
      </c>
      <c r="H9" s="25">
        <f t="shared" si="0"/>
        <v>4839.130434782609</v>
      </c>
      <c r="I9" s="93">
        <f t="shared" si="1"/>
        <v>0.00110164141414141</v>
      </c>
      <c r="J9" s="129">
        <v>113</v>
      </c>
      <c r="K9" s="51">
        <f t="shared" si="2"/>
        <v>2</v>
      </c>
      <c r="L9" s="71">
        <f>IF(OR(B9=""),"",VLOOKUP(B9,Puntentotaal!$AD$93:$BD$132,27,FALSE))</f>
        <v>28</v>
      </c>
      <c r="O9" s="98">
        <f>IF(OR(H9="dnf",H9=""),"",((H9-H8)/100*F9)/24/3600)</f>
        <v>0.00110164141414141</v>
      </c>
    </row>
    <row r="10" spans="1:15" ht="18" customHeight="1">
      <c r="A10" s="46">
        <v>3</v>
      </c>
      <c r="B10" s="56" t="s">
        <v>206</v>
      </c>
      <c r="C10" s="29" t="str">
        <f>IF(OR(B10=""),"",VLOOKUP(B10,'Algemene gegevens'!$A$2:$D$42,2,FALSE))</f>
        <v>Valk nat</v>
      </c>
      <c r="D10" s="21">
        <f>IF(OR(B10=""),"",VLOOKUP(B10,'Algemene gegevens'!$A$2:$D$42,4))</f>
        <v>104</v>
      </c>
      <c r="E10" s="21">
        <f>IF(OR(B10=""),"",VLOOKUP(B10,'Algemene gegevens'!$A$2:$BB$42,39))</f>
        <v>99</v>
      </c>
      <c r="F10" s="123">
        <v>97</v>
      </c>
      <c r="G10" s="124">
        <v>0.054467592592592595</v>
      </c>
      <c r="H10" s="25">
        <f t="shared" si="0"/>
        <v>4851.546391752578</v>
      </c>
      <c r="I10" s="93">
        <f t="shared" si="1"/>
        <v>0.0001393921095008054</v>
      </c>
      <c r="J10" s="129">
        <v>100</v>
      </c>
      <c r="K10" s="51">
        <f t="shared" si="2"/>
        <v>3</v>
      </c>
      <c r="L10" s="71">
        <f>IF(OR(B10=""),"",VLOOKUP(B10,Puntentotaal!$AD$93:$BD$132,27,FALSE))</f>
        <v>22</v>
      </c>
      <c r="O10" s="98">
        <f aca="true" t="shared" si="3" ref="O10:O27">IF(OR(H10="dnf",H10=""),"",((H10-H9)/100*F10)/24/3600)</f>
        <v>0.0001393921095008054</v>
      </c>
    </row>
    <row r="11" spans="1:15" ht="18" customHeight="1">
      <c r="A11" s="46">
        <v>4</v>
      </c>
      <c r="B11" s="56" t="s">
        <v>132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gegevens'!$A$2:$BB$42,39))</f>
        <v>99</v>
      </c>
      <c r="F11" s="123">
        <v>97</v>
      </c>
      <c r="G11" s="124">
        <v>0.05520833333333333</v>
      </c>
      <c r="H11" s="25">
        <f t="shared" si="0"/>
        <v>4917.525773195876</v>
      </c>
      <c r="I11" s="93">
        <f t="shared" si="1"/>
        <v>0.0007407407407407381</v>
      </c>
      <c r="J11" s="129">
        <v>100</v>
      </c>
      <c r="K11" s="51">
        <f t="shared" si="2"/>
        <v>4</v>
      </c>
      <c r="L11" s="71">
        <f>IF(OR(B11=""),"",VLOOKUP(B11,Puntentotaal!$AD$93:$BD$132,27,FALSE))</f>
        <v>24</v>
      </c>
      <c r="O11" s="98">
        <f t="shared" si="3"/>
        <v>0.0007407407407407381</v>
      </c>
    </row>
    <row r="12" spans="1:15" ht="18" customHeight="1">
      <c r="A12" s="46">
        <v>5</v>
      </c>
      <c r="B12" s="56" t="s">
        <v>16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gegevens'!$A$2:$BB$42,39))</f>
        <v>94</v>
      </c>
      <c r="F12" s="123">
        <v>95</v>
      </c>
      <c r="G12" s="124">
        <v>0.05443287037037037</v>
      </c>
      <c r="H12" s="25">
        <f t="shared" si="0"/>
        <v>4950.526315789473</v>
      </c>
      <c r="I12" s="93">
        <f t="shared" si="1"/>
        <v>0.00036285318823978124</v>
      </c>
      <c r="J12" s="129">
        <v>95</v>
      </c>
      <c r="K12" s="51">
        <f t="shared" si="2"/>
        <v>5</v>
      </c>
      <c r="L12" s="71">
        <f>IF(OR(B12=""),"",VLOOKUP(B12,Puntentotaal!$AD$93:$BD$132,27,FALSE))</f>
        <v>22</v>
      </c>
      <c r="O12" s="98">
        <f t="shared" si="3"/>
        <v>0.00036285318823978124</v>
      </c>
    </row>
    <row r="13" spans="1:15" ht="18" customHeight="1">
      <c r="A13" s="46">
        <v>6</v>
      </c>
      <c r="B13" s="56" t="s">
        <v>3</v>
      </c>
      <c r="C13" s="29" t="str">
        <f>IF(OR(B13=""),"",VLOOKUP(B13,'Algemene gegevens'!$A$2:$D$42,2,FALSE))</f>
        <v>Friendship 23</v>
      </c>
      <c r="D13" s="21">
        <f>IF(OR(B13=""),"",VLOOKUP(B13,'Algemene gegevens'!$A$2:$D$42,4))</f>
        <v>113</v>
      </c>
      <c r="E13" s="21">
        <f>IF(OR(B13=""),"",VLOOKUP(B13,'Algemene gegevens'!$A$2:$BB$42,39))</f>
        <v>112</v>
      </c>
      <c r="F13" s="123">
        <v>113</v>
      </c>
      <c r="G13" s="124">
        <v>0.06600694444444444</v>
      </c>
      <c r="H13" s="25">
        <f t="shared" si="0"/>
        <v>5046.9026548672555</v>
      </c>
      <c r="I13" s="93">
        <f t="shared" si="1"/>
        <v>0.0012604775828459938</v>
      </c>
      <c r="J13" s="129">
        <v>113</v>
      </c>
      <c r="K13" s="51">
        <f t="shared" si="2"/>
        <v>6</v>
      </c>
      <c r="L13" s="71">
        <f>IF(OR(B13=""),"",VLOOKUP(B13,Puntentotaal!$AD$93:$BD$132,27,FALSE))</f>
        <v>37</v>
      </c>
      <c r="O13" s="98">
        <f t="shared" si="3"/>
        <v>0.0012604775828459938</v>
      </c>
    </row>
    <row r="14" spans="1:15" ht="18" customHeight="1">
      <c r="A14" s="46">
        <v>7</v>
      </c>
      <c r="B14" s="56" t="s">
        <v>23</v>
      </c>
      <c r="C14" s="29" t="str">
        <f>IF(OR(B14=""),"",VLOOKUP(B14,'Algemene gegevens'!$A$2:$D$42,2,FALSE))</f>
        <v>Dehler 28</v>
      </c>
      <c r="D14" s="21">
        <f>IF(OR(B14=""),"",VLOOKUP(B14,'Algemene gegevens'!$A$2:$D$42,4))</f>
        <v>102</v>
      </c>
      <c r="E14" s="21">
        <f>IF(OR(B14=""),"",VLOOKUP(B14,'Algemene gegevens'!$A$2:$BB$42,39))</f>
        <v>102</v>
      </c>
      <c r="F14" s="123">
        <v>102</v>
      </c>
      <c r="G14" s="124">
        <v>0.05976851851851852</v>
      </c>
      <c r="H14" s="25">
        <f t="shared" si="0"/>
        <v>5062.745098039216</v>
      </c>
      <c r="I14" s="93">
        <f t="shared" si="1"/>
        <v>0.00018702884300231075</v>
      </c>
      <c r="J14" s="129">
        <v>103</v>
      </c>
      <c r="K14" s="51">
        <f t="shared" si="2"/>
        <v>7</v>
      </c>
      <c r="L14" s="71">
        <f>IF(OR(B14=""),"",VLOOKUP(B14,Puntentotaal!$AD$93:$BD$132,27,FALSE))</f>
        <v>32</v>
      </c>
      <c r="O14" s="98">
        <f t="shared" si="3"/>
        <v>0.00018702884300231075</v>
      </c>
    </row>
    <row r="15" spans="1:15" ht="18" customHeight="1">
      <c r="A15" s="46">
        <v>8</v>
      </c>
      <c r="B15" s="56" t="s">
        <v>213</v>
      </c>
      <c r="C15" s="29" t="str">
        <f>IF(OR(B15=""),"",VLOOKUP(B15,'Algemene gegevens'!$A$2:$D$42,2,FALSE))</f>
        <v>Waarschip Verl</v>
      </c>
      <c r="D15" s="21">
        <f>IF(OR(B15=""),"",VLOOKUP(B15,'Algemene gegevens'!$A$2:$D$42,4))</f>
        <v>112</v>
      </c>
      <c r="E15" s="21">
        <f>IF(OR(B15=""),"",VLOOKUP(B15,'Algemene gegevens'!$A$2:$BB$42,39))</f>
        <v>112</v>
      </c>
      <c r="F15" s="123">
        <v>113</v>
      </c>
      <c r="G15" s="124">
        <v>0.06971064814814815</v>
      </c>
      <c r="H15" s="25">
        <f t="shared" si="0"/>
        <v>5330.088495575222</v>
      </c>
      <c r="I15" s="93">
        <f t="shared" si="1"/>
        <v>0.0034965050835148903</v>
      </c>
      <c r="J15" s="129">
        <v>114</v>
      </c>
      <c r="K15" s="51">
        <f t="shared" si="2"/>
        <v>8</v>
      </c>
      <c r="L15" s="71">
        <f>IF(OR(B15=""),"",VLOOKUP(B15,Puntentotaal!$AD$93:$BD$132,27,FALSE))</f>
        <v>48</v>
      </c>
      <c r="O15" s="98">
        <f t="shared" si="3"/>
        <v>0.0034965050835148903</v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186</v>
      </c>
      <c r="E2" s="5"/>
      <c r="F2" s="157" t="s">
        <v>166</v>
      </c>
      <c r="G2" s="2" t="s">
        <v>218</v>
      </c>
    </row>
    <row r="3" spans="1:7" ht="18" customHeight="1">
      <c r="A3" s="8"/>
      <c r="B3" s="3" t="s">
        <v>148</v>
      </c>
      <c r="D3"/>
      <c r="E3" s="140"/>
      <c r="F3" s="4" t="s">
        <v>200</v>
      </c>
      <c r="G3" s="163" t="s">
        <v>219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132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gegevens'!$A$2:$BB$42,40))</f>
        <v>100</v>
      </c>
      <c r="F8" s="121">
        <v>98</v>
      </c>
      <c r="G8" s="122">
        <v>0.054467592592592595</v>
      </c>
      <c r="H8" s="24">
        <f aca="true" t="shared" si="0" ref="H8:H27">IF(OR(G8="dnf",G8=""),"",(VALUE(G8)*100/F8)*24*3600)</f>
        <v>4802.040816326531</v>
      </c>
      <c r="I8" s="95">
        <f aca="true" t="shared" si="1" ref="I8:I27">O8</f>
        <v>0.00015594541910330227</v>
      </c>
      <c r="J8" s="128">
        <v>98</v>
      </c>
      <c r="K8" s="51">
        <f aca="true" t="shared" si="2" ref="K8:K27">A8</f>
        <v>1</v>
      </c>
      <c r="L8" s="70">
        <f>IF(OR(B8=""),"",VLOOKUP(B8,Puntentotaal!$AD$93:$BD$132,27,FALSE))</f>
        <v>24</v>
      </c>
      <c r="O8" s="97">
        <f>IF(OR(H8="dnf",H8=""),"",((H9-H8)/100*F8)/24/3600)</f>
        <v>0.00015594541910330227</v>
      </c>
    </row>
    <row r="9" spans="1:15" ht="18" customHeight="1">
      <c r="A9" s="46">
        <v>2</v>
      </c>
      <c r="B9" s="56" t="s">
        <v>16</v>
      </c>
      <c r="C9" s="29" t="str">
        <f>IF(OR(B9=""),"",VLOOKUP(B9,'Algemene gegevens'!$A$2:$D$42,2,FALSE))</f>
        <v>J-22</v>
      </c>
      <c r="D9" s="21">
        <f>IF(OR(B9=""),"",VLOOKUP(B9,'Algemene gegevens'!$A$2:$D$42,4))</f>
        <v>99</v>
      </c>
      <c r="E9" s="21">
        <f>IF(OR(B9=""),"",VLOOKUP(B9,'Algemene gegevens'!$A$2:$BB$42,40))</f>
        <v>95</v>
      </c>
      <c r="F9" s="123">
        <v>95</v>
      </c>
      <c r="G9" s="124">
        <v>0.05295138888888889</v>
      </c>
      <c r="H9" s="25">
        <f t="shared" si="0"/>
        <v>4815.78947368421</v>
      </c>
      <c r="I9" s="93">
        <f t="shared" si="1"/>
        <v>0.0001511715797429971</v>
      </c>
      <c r="J9" s="129">
        <v>94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0.0001511715797429971</v>
      </c>
    </row>
    <row r="10" spans="1:15" ht="18" customHeight="1">
      <c r="A10" s="46">
        <v>3</v>
      </c>
      <c r="B10" s="56" t="s">
        <v>206</v>
      </c>
      <c r="C10" s="29" t="str">
        <f>IF(OR(B10=""),"",VLOOKUP(B10,'Algemene gegevens'!$A$2:$D$42,2,FALSE))</f>
        <v>Valk nat</v>
      </c>
      <c r="D10" s="21">
        <f>IF(OR(B10=""),"",VLOOKUP(B10,'Algemene gegevens'!$A$2:$D$42,4))</f>
        <v>104</v>
      </c>
      <c r="E10" s="21">
        <f>IF(OR(B10=""),"",VLOOKUP(B10,'Algemene gegevens'!$A$2:$BB$42,40))</f>
        <v>100</v>
      </c>
      <c r="F10" s="123">
        <v>98</v>
      </c>
      <c r="G10" s="124">
        <v>0.054814814814814816</v>
      </c>
      <c r="H10" s="25">
        <f t="shared" si="0"/>
        <v>4832.65306122449</v>
      </c>
      <c r="I10" s="93">
        <f t="shared" si="1"/>
        <v>0.0001912768031189132</v>
      </c>
      <c r="J10" s="129">
        <v>101</v>
      </c>
      <c r="K10" s="51">
        <f t="shared" si="2"/>
        <v>3</v>
      </c>
      <c r="L10" s="71">
        <f>IF(OR(B10=""),"",VLOOKUP(B10,Puntentotaal!$AD$93:$BD$132,27,FALSE))</f>
        <v>22</v>
      </c>
      <c r="O10" s="98">
        <f aca="true" t="shared" si="3" ref="O10:O27">IF(OR(H10="dnf",H10=""),"",((H10-H9)/100*F10)/24/3600)</f>
        <v>0.0001912768031189132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gegevens'!$A$2:$BB$42,40))</f>
        <v>103</v>
      </c>
      <c r="F11" s="123">
        <v>104</v>
      </c>
      <c r="G11" s="124">
        <v>0.05983796296296296</v>
      </c>
      <c r="H11" s="25">
        <f t="shared" si="0"/>
        <v>4971.153846153846</v>
      </c>
      <c r="I11" s="93">
        <f t="shared" si="1"/>
        <v>0.0016671390778533605</v>
      </c>
      <c r="J11" s="129">
        <v>104</v>
      </c>
      <c r="K11" s="51">
        <f t="shared" si="2"/>
        <v>4</v>
      </c>
      <c r="L11" s="71">
        <f>IF(OR(B11=""),"",VLOOKUP(B11,Puntentotaal!$AD$93:$BD$132,27,FALSE))</f>
        <v>32</v>
      </c>
      <c r="O11" s="98">
        <f t="shared" si="3"/>
        <v>0.0016671390778533605</v>
      </c>
    </row>
    <row r="12" spans="1:15" ht="18" customHeight="1">
      <c r="A12" s="46">
        <v>5</v>
      </c>
      <c r="B12" s="56" t="s">
        <v>3</v>
      </c>
      <c r="C12" s="29" t="str">
        <f>IF(OR(B12=""),"",VLOOKUP(B12,'Algemene gegevens'!$A$2:$D$42,2,FALSE))</f>
        <v>Friendship 23</v>
      </c>
      <c r="D12" s="21">
        <f>IF(OR(B12=""),"",VLOOKUP(B12,'Algemene gegevens'!$A$2:$D$42,4))</f>
        <v>113</v>
      </c>
      <c r="E12" s="21">
        <f>IF(OR(B12=""),"",VLOOKUP(B12,'Algemene gegevens'!$A$2:$BB$42,40))</f>
        <v>113</v>
      </c>
      <c r="F12" s="123">
        <v>114</v>
      </c>
      <c r="G12" s="124">
        <v>0.06583333333333334</v>
      </c>
      <c r="H12" s="25">
        <f t="shared" si="0"/>
        <v>4989.473684210527</v>
      </c>
      <c r="I12" s="93">
        <f t="shared" si="1"/>
        <v>0.00024172008547009604</v>
      </c>
      <c r="J12" s="129">
        <v>115</v>
      </c>
      <c r="K12" s="51">
        <f t="shared" si="2"/>
        <v>5</v>
      </c>
      <c r="L12" s="71">
        <f>IF(OR(B12=""),"",VLOOKUP(B12,Puntentotaal!$AD$93:$BD$132,27,FALSE))</f>
        <v>37</v>
      </c>
      <c r="O12" s="98">
        <f t="shared" si="3"/>
        <v>0.00024172008547009604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3"/>
      <c r="G17" s="124"/>
      <c r="H17" s="25">
        <f t="shared" si="0"/>
      </c>
      <c r="I17" s="96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185</v>
      </c>
      <c r="E2" s="5"/>
      <c r="F2" s="157" t="s">
        <v>166</v>
      </c>
      <c r="G2" s="182">
        <v>43348</v>
      </c>
    </row>
    <row r="3" spans="1:7" ht="18" customHeight="1">
      <c r="A3" s="8"/>
      <c r="B3" s="3" t="s">
        <v>148</v>
      </c>
      <c r="D3"/>
      <c r="E3" s="140"/>
      <c r="F3" s="157" t="s">
        <v>200</v>
      </c>
      <c r="G3" t="s">
        <v>220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0">
        <f>IF(OR(B8=""),"",VLOOKUP(B8,'Algemene gegevens'!$A$2:$BB$42,41))</f>
        <v>94</v>
      </c>
      <c r="F8" s="121">
        <v>92</v>
      </c>
      <c r="G8" s="122">
        <v>0.043750000000000004</v>
      </c>
      <c r="H8" s="24">
        <f>IF(OR(G8="dnf",G8=""),"",(VALUE(G8)*100/F8)*24*3600)</f>
        <v>4108.695652173913</v>
      </c>
      <c r="I8" s="95">
        <f>O8</f>
        <v>0.004973344556677884</v>
      </c>
      <c r="J8" s="128">
        <v>92</v>
      </c>
      <c r="K8" s="51">
        <f aca="true" t="shared" si="0" ref="K8:K27">A8</f>
        <v>1</v>
      </c>
      <c r="L8" s="70">
        <f>IF(OR(B8=""),"",VLOOKUP(B8,Puntentotaal!$AD$93:$BD$132,27,FALSE))</f>
        <v>22</v>
      </c>
      <c r="O8" s="97">
        <f>IF(OR(H8="dnf",H8=""),"",((H9-H8)/100*F8)/24/3600)</f>
        <v>0.004973344556677884</v>
      </c>
    </row>
    <row r="9" spans="1:15" ht="18" customHeight="1">
      <c r="A9" s="46">
        <v>2</v>
      </c>
      <c r="B9" s="56" t="s">
        <v>206</v>
      </c>
      <c r="C9" s="29" t="str">
        <f>IF(OR(B9=""),"",VLOOKUP(B9,'Algemene gegevens'!$A$2:$D$42,2,FALSE))</f>
        <v>Valk nat</v>
      </c>
      <c r="D9" s="21">
        <f>IF(OR(B9=""),"",VLOOKUP(B9,'Algemene gegevens'!$A$2:$D$42,4))</f>
        <v>104</v>
      </c>
      <c r="E9" s="21">
        <f>IF(OR(B9=""),"",VLOOKUP(B9,'Algemene gegevens'!$A$2:$BB$42,41))</f>
        <v>101</v>
      </c>
      <c r="F9" s="123">
        <v>99</v>
      </c>
      <c r="G9" s="124">
        <v>0.05243055555555556</v>
      </c>
      <c r="H9" s="25">
        <f>IF(OR(G9="dnf",G9=""),"",(VALUE(G9)*100/F9)*24*3600)</f>
        <v>4575.757575757575</v>
      </c>
      <c r="I9" s="96">
        <f>O9</f>
        <v>0.005351751207729461</v>
      </c>
      <c r="J9" s="129">
        <v>100</v>
      </c>
      <c r="K9" s="51">
        <f t="shared" si="0"/>
        <v>2</v>
      </c>
      <c r="L9" s="71">
        <f>IF(OR(B9=""),"",VLOOKUP(B9,Puntentotaal!$AD$93:$BD$132,27,FALSE))</f>
        <v>22</v>
      </c>
      <c r="O9" s="98">
        <f>IF(OR(H9="dnf",H9=""),"",((H9-H8)/100*F9)/24/3600)</f>
        <v>0.005351751207729461</v>
      </c>
    </row>
    <row r="10" spans="1:15" ht="18" customHeight="1">
      <c r="A10" s="46">
        <v>3</v>
      </c>
      <c r="B10" s="56" t="s">
        <v>173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gegevens'!$A$2:$BB$42,41))</f>
        <v>102</v>
      </c>
      <c r="F10" s="123">
        <v>101</v>
      </c>
      <c r="G10" s="124">
        <v>0.05451388888888889</v>
      </c>
      <c r="H10" s="25">
        <f>IF(OR(G10="dnf",G10=""),"",(VALUE(G10)*100/F10)*24*3600)</f>
        <v>4663.366336633663</v>
      </c>
      <c r="I10" s="93">
        <f>O10</f>
        <v>0.0010241301907968636</v>
      </c>
      <c r="J10" s="129">
        <v>103</v>
      </c>
      <c r="K10" s="51">
        <f t="shared" si="0"/>
        <v>3</v>
      </c>
      <c r="L10" s="71">
        <f>IF(OR(B10=""),"",VLOOKUP(B10,Puntentotaal!$AD$93:$BD$132,27,FALSE))</f>
        <v>17</v>
      </c>
      <c r="O10" s="98">
        <f aca="true" t="shared" si="1" ref="O10:O27">IF(OR(H10="dnf",H10=""),"",((H10-H9)/100*F10)/24/3600)</f>
        <v>0.0010241301907968636</v>
      </c>
    </row>
    <row r="11" spans="1:15" ht="18" customHeight="1">
      <c r="A11" s="46">
        <v>4</v>
      </c>
      <c r="B11" s="56" t="s">
        <v>98</v>
      </c>
      <c r="C11" s="29" t="str">
        <f>IF(OR(B11=""),"",VLOOKUP(B11,'Algemene gegevens'!$A$2:$D$42,2,FALSE))</f>
        <v>Etap 21</v>
      </c>
      <c r="D11" s="21">
        <f>IF(OR(B11=""),"",VLOOKUP(B11,'Algemene gegevens'!$A$2:$D$42,4))</f>
        <v>114</v>
      </c>
      <c r="E11" s="21">
        <f>IF(OR(B11=""),"",VLOOKUP(B11,'Algemene gegevens'!$A$2:$BB$42,41))</f>
        <v>113</v>
      </c>
      <c r="F11" s="123">
        <v>114</v>
      </c>
      <c r="G11" s="124">
        <v>0.06932870370370371</v>
      </c>
      <c r="H11" s="25">
        <f>IF(OR(G11="dnf",G11=""),"",(VALUE(G11)*100/F11)*24*3600)</f>
        <v>5254.385964912281</v>
      </c>
      <c r="I11" s="93">
        <f>O11</f>
        <v>0.007798175650898436</v>
      </c>
      <c r="J11" s="129">
        <v>115</v>
      </c>
      <c r="K11" s="51">
        <f t="shared" si="0"/>
        <v>4</v>
      </c>
      <c r="L11" s="71">
        <f>IF(OR(B11=""),"",VLOOKUP(B11,Puntentotaal!$AD$93:$BD$132,27,FALSE))</f>
        <v>28</v>
      </c>
      <c r="O11" s="98">
        <f t="shared" si="1"/>
        <v>0.007798175650898436</v>
      </c>
    </row>
    <row r="12" spans="1:15" ht="18" customHeight="1">
      <c r="A12" s="46">
        <v>5</v>
      </c>
      <c r="B12" s="56" t="s">
        <v>158</v>
      </c>
      <c r="C12" s="29" t="str">
        <f>IF(OR(B12=""),"",VLOOKUP(B12,'Algemene gegevens'!$A$2:$D$42,2,FALSE))</f>
        <v>Bianca 28</v>
      </c>
      <c r="D12" s="21">
        <f>IF(OR(B12=""),"",VLOOKUP(B12,'Algemene gegevens'!$A$2:$D$42,4))</f>
        <v>107</v>
      </c>
      <c r="E12" s="21">
        <f>IF(OR(B12=""),"",VLOOKUP(B12,'Algemene gegevens'!$A$2:$BB$42,41))</f>
        <v>109</v>
      </c>
      <c r="F12" s="123">
        <v>110</v>
      </c>
      <c r="G12" s="124" t="s">
        <v>207</v>
      </c>
      <c r="H12" s="25">
        <f>IF(OR(G12="dnf",G12=""),"",(VALUE(G12)*100/F12)*24*3600)</f>
      </c>
      <c r="I12" s="93">
        <f>O12</f>
      </c>
      <c r="J12" s="129"/>
      <c r="K12" s="51">
        <f t="shared" si="0"/>
        <v>5</v>
      </c>
      <c r="L12" s="71">
        <f>IF(OR(B12=""),"",VLOOKUP(B12,Puntentotaal!$AD$93:$BD$132,27,FALSE))</f>
        <v>46</v>
      </c>
      <c r="O12" s="98">
        <f t="shared" si="1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gegevens'!$A$2:$BB$42,41))</f>
      </c>
      <c r="F13" s="123"/>
      <c r="G13" s="124"/>
      <c r="H13" s="25">
        <f>IF(OR(G13="dnf",G13=""),"",(VALUE(G13)*100/F13)*24*3600)</f>
      </c>
      <c r="I13" s="93">
        <f>O13</f>
      </c>
      <c r="J13" s="129"/>
      <c r="K13" s="51">
        <f t="shared" si="0"/>
        <v>6</v>
      </c>
      <c r="L13" s="71">
        <f>IF(OR(B13=""),"",VLOOKUP(B13,Puntentotaal!$AD$93:$BD$132,27,FALSE))</f>
      </c>
      <c r="O13" s="98">
        <f t="shared" si="1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gegevens'!$A$2:$BB$42,41))</f>
      </c>
      <c r="F14" s="123"/>
      <c r="G14" s="124"/>
      <c r="H14" s="25">
        <f>IF(OR(G14="dnf",G14=""),"",(VALUE(G14)*100/F14)*24*3600)</f>
      </c>
      <c r="I14" s="93">
        <f>O14</f>
      </c>
      <c r="J14" s="129"/>
      <c r="K14" s="51">
        <f t="shared" si="0"/>
        <v>7</v>
      </c>
      <c r="L14" s="71">
        <f>IF(OR(B14=""),"",VLOOKUP(B14,Puntentotaal!$AD$93:$BD$132,27,FALSE))</f>
      </c>
      <c r="O14" s="98">
        <f t="shared" si="1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gegevens'!$A$2:$BB$42,41))</f>
      </c>
      <c r="F15" s="123"/>
      <c r="G15" s="124"/>
      <c r="H15" s="25">
        <f>IF(OR(G15="dnf",G15=""),"",(VALUE(G15)*100/F15)*24*3600)</f>
      </c>
      <c r="I15" s="93">
        <f>O15</f>
      </c>
      <c r="J15" s="129"/>
      <c r="K15" s="51">
        <f t="shared" si="0"/>
        <v>8</v>
      </c>
      <c r="L15" s="71">
        <f>IF(OR(B15=""),"",VLOOKUP(B15,Puntentotaal!$AD$93:$BD$132,27,FALSE))</f>
      </c>
      <c r="O15" s="98">
        <f t="shared" si="1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gegevens'!$A$2:$BB$42,41))</f>
      </c>
      <c r="F16" s="123"/>
      <c r="G16" s="124"/>
      <c r="H16" s="25">
        <f>IF(OR(G16="dnf",G16=""),"",(VALUE(G16)*100/F16)*24*3600)</f>
      </c>
      <c r="I16" s="93">
        <f>O16</f>
      </c>
      <c r="J16" s="129"/>
      <c r="K16" s="51">
        <f t="shared" si="0"/>
        <v>9</v>
      </c>
      <c r="L16" s="71">
        <f>IF(OR(B16=""),"",VLOOKUP(B16,Puntentotaal!$AD$93:$BD$132,27,FALSE))</f>
      </c>
      <c r="N16" s="10"/>
      <c r="O16" s="98">
        <f t="shared" si="1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gegevens'!$A$2:$BB$42,41))</f>
      </c>
      <c r="F17" s="123"/>
      <c r="G17" s="124"/>
      <c r="H17" s="25">
        <f>IF(OR(G17="dnf",G17=""),"",(VALUE(G17)*100/F17)*24*3600)</f>
      </c>
      <c r="I17" s="93">
        <f>O17</f>
      </c>
      <c r="J17" s="129"/>
      <c r="K17" s="51">
        <f t="shared" si="0"/>
        <v>10</v>
      </c>
      <c r="L17" s="71">
        <f>IF(OR(B17=""),"",VLOOKUP(B17,Puntentotaal!$AD$93:$BD$132,27,FALSE))</f>
      </c>
      <c r="N17" s="10"/>
      <c r="O17" s="98">
        <f t="shared" si="1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gegevens'!$A$2:$BB$42,41))</f>
      </c>
      <c r="F18" s="123"/>
      <c r="G18" s="124"/>
      <c r="H18" s="25">
        <f>IF(OR(G18="dnf",G18=""),"",(VALUE(G18)*100/F18)*24*3600)</f>
      </c>
      <c r="I18" s="93">
        <f>O18</f>
      </c>
      <c r="J18" s="129"/>
      <c r="K18" s="51">
        <f t="shared" si="0"/>
        <v>11</v>
      </c>
      <c r="L18" s="71">
        <f>IF(OR(B18=""),"",VLOOKUP(B18,Puntentotaal!$AD$93:$BD$132,27,FALSE))</f>
      </c>
      <c r="M18" t="s">
        <v>30</v>
      </c>
      <c r="N18" s="68"/>
      <c r="O18" s="98">
        <f t="shared" si="1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3"/>
      <c r="G19" s="124"/>
      <c r="H19" s="25">
        <f>IF(OR(G19="dnf",G19=""),"",(VALUE(G19)*100/F19)*24*3600)</f>
      </c>
      <c r="I19" s="93">
        <f>O19</f>
      </c>
      <c r="J19" s="129"/>
      <c r="K19" s="51">
        <f t="shared" si="0"/>
        <v>12</v>
      </c>
      <c r="L19" s="71">
        <f>IF(OR(B19=""),"",VLOOKUP(B19,Puntentotaal!$AD$93:$BD$132,27,FALSE))</f>
      </c>
      <c r="N19" s="67"/>
      <c r="O19" s="98">
        <f t="shared" si="1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3"/>
      <c r="G20" s="124"/>
      <c r="H20" s="25">
        <f>IF(OR(G20="dnf",G20=""),"",(VALUE(G20)*100/F20)*24*3600)</f>
      </c>
      <c r="I20" s="93">
        <f>O20</f>
      </c>
      <c r="J20" s="129"/>
      <c r="K20" s="51">
        <f t="shared" si="0"/>
        <v>13</v>
      </c>
      <c r="L20" s="71">
        <f>IF(OR(B20=""),"",VLOOKUP(B20,Puntentotaal!$AD$93:$BD$132,27,FALSE))</f>
      </c>
      <c r="O20" s="98">
        <f t="shared" si="1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3"/>
      <c r="G21" s="124"/>
      <c r="H21" s="25">
        <f>IF(OR(G21="dnf",G21=""),"",(VALUE(G21)*100/F21)*24*3600)</f>
      </c>
      <c r="I21" s="93">
        <f>O21</f>
      </c>
      <c r="J21" s="129"/>
      <c r="K21" s="51">
        <f t="shared" si="0"/>
        <v>14</v>
      </c>
      <c r="L21" s="71">
        <f>IF(OR(B21=""),"",VLOOKUP(B21,Puntentotaal!$AD$93:$BD$132,27,FALSE))</f>
      </c>
      <c r="O21" s="98">
        <f t="shared" si="1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3"/>
      <c r="G22" s="124"/>
      <c r="H22" s="25">
        <f>IF(OR(G22="dnf",G22=""),"",(VALUE(G22)*100/F22)*24*3600)</f>
      </c>
      <c r="I22" s="93">
        <f>O22</f>
      </c>
      <c r="J22" s="129"/>
      <c r="K22" s="51">
        <f t="shared" si="0"/>
        <v>15</v>
      </c>
      <c r="L22" s="71">
        <f>IF(OR(B22=""),"",VLOOKUP(B22,Puntentotaal!$AD$93:$BD$132,27,FALSE))</f>
      </c>
      <c r="O22" s="98">
        <f t="shared" si="1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3"/>
      <c r="G23" s="124"/>
      <c r="H23" s="25">
        <f>IF(OR(G23="dnf",G23=""),"",(VALUE(G23)*100/F23)*24*3600)</f>
      </c>
      <c r="I23" s="93">
        <f>O23</f>
      </c>
      <c r="J23" s="129"/>
      <c r="K23" s="51">
        <f t="shared" si="0"/>
        <v>16</v>
      </c>
      <c r="L23" s="71">
        <f>IF(OR(B23=""),"",VLOOKUP(B23,Puntentotaal!$AD$93:$BD$132,27,FALSE))</f>
      </c>
      <c r="O23" s="98">
        <f t="shared" si="1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3"/>
      <c r="G24" s="124"/>
      <c r="H24" s="25">
        <f>IF(OR(G24="dnf",G24=""),"",(VALUE(G24)*100/F24)*24*3600)</f>
      </c>
      <c r="I24" s="93">
        <f>O24</f>
      </c>
      <c r="J24" s="129"/>
      <c r="K24" s="51">
        <f t="shared" si="0"/>
        <v>17</v>
      </c>
      <c r="L24" s="71">
        <f>IF(OR(B24=""),"",VLOOKUP(B24,Puntentotaal!$AD$93:$BD$132,27,FALSE))</f>
      </c>
      <c r="O24" s="98">
        <f t="shared" si="1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3"/>
      <c r="G25" s="124"/>
      <c r="H25" s="25">
        <f>IF(OR(G25="dnf",G25=""),"",(VALUE(G25)*100/F25)*24*3600)</f>
      </c>
      <c r="I25" s="93">
        <f>O25</f>
      </c>
      <c r="J25" s="129"/>
      <c r="K25" s="51">
        <f t="shared" si="0"/>
        <v>18</v>
      </c>
      <c r="L25" s="71">
        <f>IF(OR(B25=""),"",VLOOKUP(B25,Puntentotaal!$AD$93:$BD$132,27,FALSE))</f>
      </c>
      <c r="O25" s="98">
        <f t="shared" si="1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3"/>
      <c r="G26" s="124"/>
      <c r="H26" s="25">
        <f>IF(OR(G26="dnf",G26=""),"",(VALUE(G26)*100/F26)*24*3600)</f>
      </c>
      <c r="I26" s="93">
        <f>O26</f>
      </c>
      <c r="J26" s="129"/>
      <c r="K26" s="51">
        <f t="shared" si="0"/>
        <v>19</v>
      </c>
      <c r="L26" s="71">
        <f>IF(OR(B26=""),"",VLOOKUP(B26,Puntentotaal!$AD$93:$BD$132,27,FALSE))</f>
      </c>
      <c r="O26" s="98">
        <f t="shared" si="1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5"/>
      <c r="G27" s="126"/>
      <c r="H27" s="26">
        <f>IF(OR(G27="dnf",G27=""),"",(VALUE(G27)*100/F27)*24*3600)</f>
      </c>
      <c r="I27" s="94">
        <f>O27</f>
      </c>
      <c r="J27" s="130"/>
      <c r="K27" s="51">
        <f t="shared" si="0"/>
        <v>20</v>
      </c>
      <c r="L27" s="72">
        <f>IF(OR(B27=""),"",VLOOKUP(B27,Puntentotaal!$AD$93:$BD$132,27,FALSE))</f>
      </c>
      <c r="O27" s="98">
        <f t="shared" si="1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zoomScale="96" zoomScaleNormal="96" zoomScalePageLayoutView="0" workbookViewId="0" topLeftCell="A1">
      <selection activeCell="D2" sqref="D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184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gegevens'!$A$2:$BB$42,42))</f>
      </c>
      <c r="F8" s="123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gegevens'!$A$2:$BB$42,42))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gegevens'!$A$2:$BB$42,42))</f>
      </c>
      <c r="F14" s="123"/>
      <c r="G14" s="124"/>
      <c r="H14" s="25">
        <f t="shared" si="0"/>
      </c>
      <c r="I14" s="96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183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5"/>
      <c r="G27" s="126"/>
      <c r="H27" s="26">
        <f t="shared" si="0"/>
      </c>
      <c r="I27" s="119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B1" sqref="B1:F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B1" sqref="B1:F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B1" sqref="B1:F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zoomScale="85" zoomScaleNormal="85" zoomScalePageLayoutView="0" workbookViewId="0" topLeftCell="Z1">
      <selection activeCell="I137" sqref="I137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9.140625" style="0" customWidth="1"/>
  </cols>
  <sheetData>
    <row r="1" ht="13.5" thickBot="1"/>
    <row r="2" spans="1:26" ht="12.75" hidden="1">
      <c r="A2" s="34" t="s">
        <v>30</v>
      </c>
      <c r="B2" s="9" t="s">
        <v>42</v>
      </c>
      <c r="C2" s="9" t="s">
        <v>43</v>
      </c>
      <c r="D2" s="9" t="s">
        <v>44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9" t="s">
        <v>50</v>
      </c>
      <c r="K2" s="9" t="s">
        <v>51</v>
      </c>
      <c r="L2" s="9" t="s">
        <v>52</v>
      </c>
      <c r="M2" s="9" t="s">
        <v>53</v>
      </c>
      <c r="N2" s="9" t="s">
        <v>54</v>
      </c>
      <c r="O2" s="9" t="s">
        <v>55</v>
      </c>
      <c r="P2" s="9" t="s">
        <v>56</v>
      </c>
      <c r="Q2" s="9" t="s">
        <v>57</v>
      </c>
      <c r="R2" s="9" t="s">
        <v>58</v>
      </c>
      <c r="S2" s="9" t="s">
        <v>59</v>
      </c>
      <c r="T2" s="9" t="s">
        <v>60</v>
      </c>
      <c r="U2" s="9" t="s">
        <v>61</v>
      </c>
      <c r="V2" s="9" t="s">
        <v>62</v>
      </c>
      <c r="W2" s="9" t="s">
        <v>63</v>
      </c>
      <c r="X2" s="9" t="s">
        <v>64</v>
      </c>
      <c r="Y2" s="9" t="s">
        <v>65</v>
      </c>
      <c r="Z2" s="31" t="s">
        <v>66</v>
      </c>
    </row>
    <row r="3" spans="1:26" ht="12.75" hidden="1">
      <c r="A3" s="34" t="str">
        <f>'Algemene gegevens'!A3</f>
        <v>Andries de Munck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.75" hidden="1">
      <c r="A4" s="35" t="str">
        <f>'Algemene gegevens'!A4</f>
        <v>Bas van der Laan</v>
      </c>
      <c r="B4" s="41">
        <f ca="1" t="shared" si="0"/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.75" hidden="1">
      <c r="A5" s="35" t="str">
        <f>'Algemene gegevens'!A5</f>
        <v>Bauk Waringa</v>
      </c>
      <c r="B5" s="41">
        <f ca="1" t="shared" si="0"/>
      </c>
      <c r="C5" s="41">
        <f ca="1" t="shared" si="0"/>
      </c>
      <c r="D5" s="41">
        <f ca="1" t="shared" si="0"/>
      </c>
      <c r="E5" s="41">
        <f ca="1" t="shared" si="0"/>
      </c>
      <c r="F5" s="41">
        <f ca="1" t="shared" si="0"/>
      </c>
      <c r="G5" s="41">
        <f ca="1" t="shared" si="0"/>
      </c>
      <c r="H5" s="41">
        <f ca="1" t="shared" si="0"/>
      </c>
      <c r="I5" s="41">
        <f ca="1" t="shared" si="0"/>
      </c>
      <c r="J5" s="41">
        <f ca="1" t="shared" si="0"/>
      </c>
      <c r="K5" s="41">
        <f ca="1" t="shared" si="0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.75" hidden="1">
      <c r="A6" s="35" t="str">
        <f>'Algemene gegevens'!A6</f>
        <v>Bert Heintzberger</v>
      </c>
      <c r="B6" s="41">
        <f ca="1" t="shared" si="0"/>
        <v>4</v>
      </c>
      <c r="C6" s="41">
        <f ca="1" t="shared" si="0"/>
        <v>7</v>
      </c>
      <c r="D6" s="41">
        <f ca="1" t="shared" si="0"/>
      </c>
      <c r="E6" s="41">
        <f ca="1" t="shared" si="0"/>
      </c>
      <c r="F6" s="41">
        <f ca="1" t="shared" si="0"/>
        <v>3</v>
      </c>
      <c r="G6" s="41">
        <f ca="1" t="shared" si="0"/>
        <v>4</v>
      </c>
      <c r="H6" s="41">
        <f ca="1" t="shared" si="0"/>
        <v>2</v>
      </c>
      <c r="I6" s="41">
        <f ca="1" t="shared" si="0"/>
        <v>3</v>
      </c>
      <c r="J6" s="41">
        <f ca="1" t="shared" si="0"/>
        <v>3</v>
      </c>
      <c r="K6" s="41">
        <f ca="1" t="shared" si="0"/>
        <v>4</v>
      </c>
      <c r="L6" s="41">
        <f ca="1" t="shared" si="1"/>
        <v>1</v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.75" hidden="1">
      <c r="A7" s="35" t="str">
        <f>'Algemene gegevens'!A7</f>
        <v>Bert Munter</v>
      </c>
      <c r="B7" s="41">
        <f ca="1" t="shared" si="0"/>
      </c>
      <c r="C7" s="41">
        <f ca="1" t="shared" si="0"/>
        <v>8</v>
      </c>
      <c r="D7" s="41">
        <f ca="1" t="shared" si="0"/>
        <v>2</v>
      </c>
      <c r="E7" s="41">
        <f ca="1" t="shared" si="0"/>
        <v>3</v>
      </c>
      <c r="F7" s="41">
        <f ca="1" t="shared" si="0"/>
        <v>1</v>
      </c>
      <c r="G7" s="41">
        <f ca="1" t="shared" si="0"/>
        <v>7</v>
      </c>
      <c r="H7" s="41">
        <f ca="1" t="shared" si="0"/>
        <v>4</v>
      </c>
      <c r="I7" s="41">
        <f ca="1" t="shared" si="0"/>
      </c>
      <c r="J7" s="41">
        <f ca="1" t="shared" si="0"/>
      </c>
      <c r="K7" s="41">
        <f ca="1" t="shared" si="0"/>
        <v>7</v>
      </c>
      <c r="L7" s="41">
        <f ca="1" t="shared" si="1"/>
        <v>4</v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.75" hidden="1">
      <c r="A8" s="35" t="str">
        <f>'Algemene gegevens'!A8</f>
        <v>Boonacker Erik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.75" hidden="1">
      <c r="A9" s="35" t="str">
        <f>'Algemene gegevens'!A9</f>
        <v>Ed Mica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.75" hidden="1">
      <c r="A10" s="35" t="str">
        <f>'Algemene gegevens'!A10</f>
        <v>Eric Mulder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.75" hidden="1">
      <c r="A11" s="35" t="str">
        <f>'Algemene gegevens'!A11</f>
        <v>Erik Boonacker</v>
      </c>
      <c r="B11" s="41">
        <f ca="1" t="shared" si="0"/>
      </c>
      <c r="C11" s="41">
        <f ca="1" t="shared" si="0"/>
      </c>
      <c r="D11" s="41">
        <f ca="1" t="shared" si="0"/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.75" hidden="1">
      <c r="A12" s="35" t="str">
        <f>'Algemene gegevens'!A12</f>
        <v>Frans Oortwijn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.75" hidden="1">
      <c r="A13" s="35" t="str">
        <f>'Algemene gegevens'!A13</f>
        <v>Hans en Cor Semeins</v>
      </c>
      <c r="B13" s="41">
        <f aca="true" ca="1" t="shared" si="2" ref="B13:K22">IF(ISNA(VLOOKUP($A13,INDIRECT(B$45),9,FALSE)),"",VLOOKUP($A13,INDIRECT(B$45),10,FALSE))</f>
      </c>
      <c r="C13" s="41">
        <f ca="1" t="shared" si="2"/>
        <v>2</v>
      </c>
      <c r="D13" s="41">
        <f ca="1" t="shared" si="2"/>
      </c>
      <c r="E13" s="41">
        <f ca="1" t="shared" si="2"/>
      </c>
      <c r="F13" s="41">
        <f ca="1" t="shared" si="2"/>
      </c>
      <c r="G13" s="41">
        <f ca="1" t="shared" si="2"/>
      </c>
      <c r="H13" s="41">
        <f ca="1" t="shared" si="2"/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.75" hidden="1">
      <c r="A14" s="35" t="str">
        <f>'Algemene gegevens'!A14</f>
        <v>Henk Klein Overmeer</v>
      </c>
      <c r="B14" s="41">
        <f ca="1" t="shared" si="2"/>
      </c>
      <c r="C14" s="41">
        <f ca="1" t="shared" si="2"/>
      </c>
      <c r="D14" s="41">
        <f ca="1" t="shared" si="2"/>
      </c>
      <c r="E14" s="41">
        <f ca="1" t="shared" si="2"/>
      </c>
      <c r="F14" s="41">
        <f ca="1" t="shared" si="2"/>
      </c>
      <c r="G14" s="41">
        <f ca="1" t="shared" si="2"/>
      </c>
      <c r="H14" s="41">
        <f ca="1" t="shared" si="2"/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</c>
      <c r="M14" s="41">
        <f ca="1" t="shared" si="3"/>
      </c>
      <c r="N14" s="41">
        <f ca="1" t="shared" si="3"/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.75" hidden="1">
      <c r="A15" s="35" t="str">
        <f>'Algemene gegevens'!A15</f>
        <v>Jacob</v>
      </c>
      <c r="B15" s="41">
        <f ca="1" t="shared" si="2"/>
      </c>
      <c r="C15" s="41">
        <f ca="1" t="shared" si="2"/>
      </c>
      <c r="D15" s="41">
        <f ca="1" t="shared" si="2"/>
      </c>
      <c r="E15" s="41">
        <f ca="1" t="shared" si="2"/>
      </c>
      <c r="F15" s="41">
        <f ca="1" t="shared" si="2"/>
      </c>
      <c r="G15" s="41">
        <f ca="1" t="shared" si="2"/>
      </c>
      <c r="H15" s="41">
        <f ca="1" t="shared" si="2"/>
      </c>
      <c r="I15" s="41">
        <f ca="1" t="shared" si="2"/>
      </c>
      <c r="J15" s="41">
        <f ca="1" t="shared" si="2"/>
      </c>
      <c r="K15" s="41">
        <f ca="1" t="shared" si="2"/>
        <v>8</v>
      </c>
      <c r="L15" s="41">
        <f ca="1" t="shared" si="3"/>
      </c>
      <c r="M15" s="41">
        <f ca="1" t="shared" si="3"/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.75" hidden="1">
      <c r="A16" s="35" t="str">
        <f>'Algemene gegevens'!A16</f>
        <v>Janita Wilting</v>
      </c>
      <c r="B16" s="41">
        <f ca="1" t="shared" si="2"/>
        <v>6</v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.75" hidden="1">
      <c r="A17" s="35" t="str">
        <f>'Algemene gegevens'!A17</f>
        <v>Jeroen Dijks</v>
      </c>
      <c r="B17" s="41">
        <f ca="1" t="shared" si="2"/>
        <v>3</v>
      </c>
      <c r="C17" s="41">
        <f ca="1" t="shared" si="2"/>
        <v>5</v>
      </c>
      <c r="D17" s="41">
        <f ca="1" t="shared" si="2"/>
        <v>4</v>
      </c>
      <c r="E17" s="41">
        <f ca="1" t="shared" si="2"/>
        <v>2</v>
      </c>
      <c r="F17" s="41">
        <f ca="1" t="shared" si="2"/>
      </c>
      <c r="G17" s="41">
        <f ca="1" t="shared" si="2"/>
        <v>1</v>
      </c>
      <c r="H17" s="41">
        <f ca="1" t="shared" si="2"/>
        <v>5</v>
      </c>
      <c r="I17" s="41">
        <f ca="1" t="shared" si="2"/>
        <v>4</v>
      </c>
      <c r="J17" s="41">
        <f ca="1" t="shared" si="2"/>
      </c>
      <c r="K17" s="41">
        <f ca="1" t="shared" si="2"/>
        <v>5</v>
      </c>
      <c r="L17" s="41">
        <f ca="1" t="shared" si="3"/>
        <v>2</v>
      </c>
      <c r="M17" s="41">
        <f ca="1" t="shared" si="3"/>
        <v>1</v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.75" hidden="1">
      <c r="A18" s="35" t="str">
        <f>'Algemene gegevens'!A18</f>
        <v>John Schrama</v>
      </c>
      <c r="B18" s="41">
        <f ca="1" t="shared" si="2"/>
      </c>
      <c r="C18" s="41">
        <f ca="1" t="shared" si="2"/>
      </c>
      <c r="D18" s="41">
        <f ca="1" t="shared" si="2"/>
      </c>
      <c r="E18" s="41">
        <f ca="1" t="shared" si="2"/>
      </c>
      <c r="F18" s="41">
        <f ca="1" t="shared" si="2"/>
      </c>
      <c r="G18" s="41">
        <f ca="1" t="shared" si="2"/>
      </c>
      <c r="H18" s="41">
        <f ca="1" t="shared" si="2"/>
      </c>
      <c r="I18" s="41">
        <f ca="1" t="shared" si="2"/>
      </c>
      <c r="J18" s="41">
        <f ca="1" t="shared" si="2"/>
      </c>
      <c r="K18" s="41">
        <f ca="1" t="shared" si="2"/>
      </c>
      <c r="L18" s="41">
        <f ca="1" t="shared" si="3"/>
      </c>
      <c r="M18" s="41">
        <f ca="1" t="shared" si="3"/>
      </c>
      <c r="N18" s="41">
        <f ca="1" t="shared" si="3"/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.75" hidden="1">
      <c r="A19" s="35" t="str">
        <f>'Algemene gegevens'!A19</f>
        <v>Kevin Weeren</v>
      </c>
      <c r="B19" s="41">
        <f ca="1" t="shared" si="2"/>
      </c>
      <c r="C19" s="41">
        <f ca="1" t="shared" si="2"/>
      </c>
      <c r="D19" s="41">
        <f ca="1" t="shared" si="2"/>
      </c>
      <c r="E19" s="41">
        <f ca="1" t="shared" si="2"/>
      </c>
      <c r="F19" s="41">
        <f ca="1" t="shared" si="2"/>
      </c>
      <c r="G19" s="41">
        <f ca="1" t="shared" si="2"/>
      </c>
      <c r="H19" s="41">
        <f ca="1" t="shared" si="2"/>
      </c>
      <c r="I19" s="41">
        <f ca="1" t="shared" si="2"/>
      </c>
      <c r="J19" s="41">
        <f ca="1" t="shared" si="2"/>
      </c>
      <c r="K19" s="41">
        <f ca="1" t="shared" si="2"/>
      </c>
      <c r="L19" s="41">
        <f ca="1" t="shared" si="3"/>
      </c>
      <c r="M19" s="41">
        <f ca="1" t="shared" si="3"/>
      </c>
      <c r="N19" s="41">
        <f ca="1" t="shared" si="3"/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.75" hidden="1">
      <c r="A20" s="35" t="str">
        <f>'Algemene gegevens'!A20</f>
        <v>Klaas Akkerman</v>
      </c>
      <c r="B20" s="41">
        <f ca="1" t="shared" si="2"/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.75" hidden="1">
      <c r="A21" s="35" t="str">
        <f>'Algemene gegevens'!A21</f>
        <v>Klaas Wijma</v>
      </c>
      <c r="B21" s="41">
        <f ca="1" t="shared" si="2"/>
        <v>2</v>
      </c>
      <c r="C21" s="41">
        <f ca="1" t="shared" si="2"/>
        <v>4</v>
      </c>
      <c r="D21" s="41">
        <f ca="1" t="shared" si="2"/>
        <v>3</v>
      </c>
      <c r="E21" s="41">
        <f ca="1" t="shared" si="2"/>
      </c>
      <c r="F21" s="41">
        <f ca="1" t="shared" si="2"/>
        <v>2</v>
      </c>
      <c r="G21" s="41">
        <f ca="1" t="shared" si="2"/>
        <v>6</v>
      </c>
      <c r="H21" s="41">
        <f ca="1" t="shared" si="2"/>
      </c>
      <c r="I21" s="41">
        <f ca="1" t="shared" si="2"/>
      </c>
      <c r="J21" s="41">
        <f ca="1" t="shared" si="2"/>
      </c>
      <c r="K21" s="41">
        <f ca="1" t="shared" si="2"/>
        <v>2</v>
      </c>
      <c r="L21" s="41">
        <f ca="1" t="shared" si="3"/>
      </c>
      <c r="M21" s="41">
        <f ca="1" t="shared" si="3"/>
        <v>4</v>
      </c>
      <c r="N21" s="41">
        <f ca="1" t="shared" si="3"/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.75" hidden="1">
      <c r="A22" s="35" t="str">
        <f>'Algemene gegevens'!A22</f>
        <v>Leo Kion</v>
      </c>
      <c r="B22" s="41">
        <f ca="1" t="shared" si="2"/>
        <v>5</v>
      </c>
      <c r="C22" s="41">
        <f ca="1" t="shared" si="2"/>
        <v>6</v>
      </c>
      <c r="D22" s="41">
        <f ca="1" t="shared" si="2"/>
      </c>
      <c r="E22" s="41">
        <f ca="1" t="shared" si="2"/>
      </c>
      <c r="F22" s="41">
        <f ca="1" t="shared" si="2"/>
        <v>4</v>
      </c>
      <c r="G22" s="41">
        <f ca="1" t="shared" si="2"/>
        <v>2</v>
      </c>
      <c r="H22" s="41">
        <f ca="1" t="shared" si="2"/>
        <v>6</v>
      </c>
      <c r="I22" s="41">
        <f ca="1" t="shared" si="2"/>
      </c>
      <c r="J22" s="41">
        <f ca="1" t="shared" si="2"/>
        <v>5</v>
      </c>
      <c r="K22" s="41">
        <f ca="1" t="shared" si="2"/>
        <v>6</v>
      </c>
      <c r="L22" s="41">
        <f ca="1" t="shared" si="3"/>
        <v>5</v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.75" hidden="1">
      <c r="A23" s="35" t="str">
        <f>'Algemene gegevens'!A23</f>
        <v>Luc Mossel</v>
      </c>
      <c r="B23" s="41">
        <f aca="true" ca="1" t="shared" si="4" ref="B23:K30">IF(ISNA(VLOOKUP($A23,INDIRECT(B$45),9,FALSE)),"",VLOOKUP($A23,INDIRECT(B$45),10,FALSE))</f>
      </c>
      <c r="C23" s="41">
        <f ca="1" t="shared" si="4"/>
      </c>
      <c r="D23" s="41">
        <f ca="1" t="shared" si="4"/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.75" hidden="1">
      <c r="A24" s="35" t="str">
        <f>'Algemene gegevens'!A24</f>
        <v>Martin Oord</v>
      </c>
      <c r="B24" s="41">
        <f ca="1" t="shared" si="4"/>
      </c>
      <c r="C24" s="41">
        <f ca="1" t="shared" si="4"/>
      </c>
      <c r="D24" s="41">
        <f ca="1" t="shared" si="4"/>
      </c>
      <c r="E24" s="41">
        <f ca="1" t="shared" si="4"/>
        <v>4</v>
      </c>
      <c r="F24" s="41">
        <f ca="1" t="shared" si="4"/>
      </c>
      <c r="G24" s="41">
        <f ca="1" t="shared" si="4"/>
      </c>
      <c r="H24" s="41">
        <f ca="1" t="shared" si="4"/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.75" hidden="1">
      <c r="A25" s="35" t="str">
        <f>'Algemene gegevens'!A25</f>
        <v>Nico van Leeuwen</v>
      </c>
      <c r="B25" s="41">
        <f ca="1" t="shared" si="4"/>
      </c>
      <c r="C25" s="41">
        <f ca="1" t="shared" si="4"/>
      </c>
      <c r="D25" s="41">
        <f ca="1" t="shared" si="4"/>
      </c>
      <c r="E25" s="41">
        <f ca="1" t="shared" si="4"/>
      </c>
      <c r="F25" s="41">
        <f ca="1" t="shared" si="4"/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</c>
      <c r="L25" s="41">
        <f ca="1" t="shared" si="5"/>
      </c>
      <c r="M25" s="41">
        <f ca="1" t="shared" si="5"/>
      </c>
      <c r="N25" s="41">
        <f ca="1" t="shared" si="5"/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.75" hidden="1">
      <c r="A26" s="35" t="str">
        <f>'Algemene gegevens'!A26</f>
        <v>Onno Franken</v>
      </c>
      <c r="B26" s="41">
        <f ca="1" t="shared" si="4"/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.75" hidden="1">
      <c r="A27" s="35" t="str">
        <f>'Algemene gegevens'!A27</f>
        <v>Onno Vink</v>
      </c>
      <c r="B27" s="41">
        <f ca="1" t="shared" si="4"/>
      </c>
      <c r="C27" s="41">
        <f ca="1" t="shared" si="4"/>
      </c>
      <c r="D27" s="41">
        <f ca="1" t="shared" si="4"/>
      </c>
      <c r="E27" s="41">
        <f ca="1" t="shared" si="4"/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.75" hidden="1">
      <c r="A28" s="35" t="str">
        <f>'Algemene gegevens'!A28</f>
        <v>Paul Buitenhuis</v>
      </c>
      <c r="B28" s="41">
        <f ca="1" t="shared" si="4"/>
      </c>
      <c r="C28" s="41">
        <f ca="1" t="shared" si="4"/>
      </c>
      <c r="D28" s="41">
        <f ca="1" t="shared" si="4"/>
      </c>
      <c r="E28" s="41">
        <f ca="1" t="shared" si="4"/>
      </c>
      <c r="F28" s="41">
        <f ca="1" t="shared" si="4"/>
      </c>
      <c r="G28" s="41">
        <f ca="1" t="shared" si="4"/>
      </c>
      <c r="H28" s="41">
        <f ca="1" t="shared" si="4"/>
      </c>
      <c r="I28" s="41">
        <f ca="1" t="shared" si="4"/>
      </c>
      <c r="J28" s="41">
        <f ca="1" t="shared" si="4"/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.75" hidden="1">
      <c r="A29" s="35" t="str">
        <f>'Algemene gegevens'!A29</f>
        <v>Paul de Ruijter</v>
      </c>
      <c r="B29" s="41">
        <f ca="1" t="shared" si="4"/>
      </c>
      <c r="C29" s="41">
        <f ca="1" t="shared" si="4"/>
        <v>1</v>
      </c>
      <c r="D29" s="41">
        <f ca="1" t="shared" si="4"/>
      </c>
      <c r="E29" s="41">
        <f ca="1" t="shared" si="4"/>
      </c>
      <c r="F29" s="41">
        <f ca="1" t="shared" si="4"/>
        <v>5</v>
      </c>
      <c r="G29" s="41">
        <f ca="1" t="shared" si="4"/>
        <v>5</v>
      </c>
      <c r="H29" s="41">
        <f ca="1" t="shared" si="4"/>
        <v>7</v>
      </c>
      <c r="I29" s="41">
        <f ca="1" t="shared" si="4"/>
        <v>5</v>
      </c>
      <c r="J29" s="41">
        <f ca="1" t="shared" si="4"/>
        <v>1</v>
      </c>
      <c r="K29" s="41">
        <f ca="1" t="shared" si="4"/>
        <v>1</v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.75" hidden="1">
      <c r="A30" s="35" t="str">
        <f>'Algemene gegevens'!A30</f>
        <v>Paul Julicke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  <v>1</v>
      </c>
      <c r="I30" s="41">
        <f ca="1" t="shared" si="4"/>
        <v>1</v>
      </c>
      <c r="J30" s="41">
        <f ca="1" t="shared" si="4"/>
        <v>2</v>
      </c>
      <c r="K30" s="41">
        <f ca="1" t="shared" si="4"/>
        <v>3</v>
      </c>
      <c r="L30" s="41">
        <f ca="1" t="shared" si="5"/>
        <v>3</v>
      </c>
      <c r="M30" s="41">
        <f ca="1" t="shared" si="5"/>
        <v>2</v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.75" hidden="1">
      <c r="A31" s="35" t="str">
        <f>'Algemene gegevens'!A31</f>
        <v>Paul Simon</v>
      </c>
      <c r="B31" s="41">
        <f aca="true" ca="1" t="shared" si="6" ref="B31:Q42">IF(ISNA(VLOOKUP($A31,INDIRECT(B$45),9,FALSE)),"",VLOOKUP($A31,INDIRECT(B$45),10,FALSE))</f>
      </c>
      <c r="C31" s="41">
        <f ca="1" t="shared" si="6"/>
      </c>
      <c r="D31" s="41">
        <f ca="1" t="shared" si="6"/>
      </c>
      <c r="E31" s="41">
        <f ca="1" t="shared" si="6"/>
      </c>
      <c r="F31" s="41">
        <f ca="1" t="shared" si="6"/>
      </c>
      <c r="G31" s="41">
        <f ca="1" t="shared" si="6"/>
      </c>
      <c r="H31" s="41">
        <f ca="1" t="shared" si="6"/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.75" hidden="1">
      <c r="A32" s="35" t="str">
        <f>'Algemene gegevens'!A32</f>
        <v>Piet de Roo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.75" hidden="1">
      <c r="A33" s="35" t="str">
        <f>'Algemene gegevens'!A33</f>
        <v>Pieter Kroon</v>
      </c>
      <c r="B33" s="41">
        <f ca="1" t="shared" si="6"/>
      </c>
      <c r="C33" s="41">
        <f ca="1" t="shared" si="6"/>
      </c>
      <c r="D33" s="41">
        <f ca="1" t="shared" si="6"/>
      </c>
      <c r="E33" s="41">
        <f ca="1" t="shared" si="6"/>
      </c>
      <c r="F33" s="41">
        <f ca="1" t="shared" si="6"/>
      </c>
      <c r="G33" s="41">
        <f ca="1" t="shared" si="6"/>
      </c>
      <c r="H33" s="41">
        <f ca="1" t="shared" si="6"/>
      </c>
      <c r="I33" s="41">
        <f ca="1" t="shared" si="6"/>
      </c>
      <c r="J33" s="41">
        <f ca="1" t="shared" si="6"/>
      </c>
      <c r="K33" s="41">
        <f ca="1" t="shared" si="6"/>
      </c>
      <c r="L33" s="41">
        <f ca="1" t="shared" si="6"/>
      </c>
      <c r="M33" s="41">
        <f ca="1" t="shared" si="6"/>
      </c>
      <c r="N33" s="41">
        <f ca="1" t="shared" si="6"/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.75" hidden="1">
      <c r="A34" s="35" t="str">
        <f>'Algemene gegevens'!A34</f>
        <v>Prins Willem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.75" hidden="1">
      <c r="A35" s="35" t="str">
        <f>'Algemene gegevens'!A35</f>
        <v>R.v. Renswoud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.75" hidden="1">
      <c r="A36" s="35" t="str">
        <f>'Algemene gegevens'!A36</f>
        <v>Rene Visser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</c>
      <c r="G36" s="41">
        <f ca="1" t="shared" si="6"/>
      </c>
      <c r="H36" s="41">
        <f ca="1" t="shared" si="6"/>
      </c>
      <c r="I36" s="41">
        <f ca="1" t="shared" si="6"/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.75" hidden="1">
      <c r="A37" s="35" t="str">
        <f>'Algemene gegevens'!A37</f>
        <v>R-J Noordhof</v>
      </c>
      <c r="B37" s="41">
        <f ca="1" t="shared" si="6"/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.75" hidden="1">
      <c r="A38" s="35" t="str">
        <f>'Algemene gegevens'!A38</f>
        <v>Robert Jan van Olphen</v>
      </c>
      <c r="B38" s="41">
        <f ca="1" t="shared" si="6"/>
        <v>1</v>
      </c>
      <c r="C38" s="41">
        <f ca="1" t="shared" si="6"/>
        <v>3</v>
      </c>
      <c r="D38" s="41">
        <f ca="1" t="shared" si="6"/>
        <v>1</v>
      </c>
      <c r="E38" s="41">
        <f ca="1" t="shared" si="6"/>
        <v>1</v>
      </c>
      <c r="F38" s="41">
        <f ca="1" t="shared" si="6"/>
      </c>
      <c r="G38" s="41">
        <f ca="1" t="shared" si="6"/>
        <v>3</v>
      </c>
      <c r="H38" s="41">
        <f ca="1" t="shared" si="6"/>
        <v>3</v>
      </c>
      <c r="I38" s="41">
        <f ca="1" t="shared" si="6"/>
        <v>2</v>
      </c>
      <c r="J38" s="41">
        <f ca="1" t="shared" si="6"/>
        <v>4</v>
      </c>
      <c r="K38" s="41">
        <f ca="1" t="shared" si="6"/>
      </c>
      <c r="L38" s="41">
        <f ca="1" t="shared" si="6"/>
      </c>
      <c r="M38" s="41">
        <f ca="1" t="shared" si="6"/>
        <v>3</v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.75" hidden="1">
      <c r="A39" s="35" t="str">
        <f>'Algemene gegevens'!A39</f>
        <v>Tom Schootemeijer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  <v>6</v>
      </c>
      <c r="G39" s="41">
        <f ca="1" t="shared" si="6"/>
        <v>8</v>
      </c>
      <c r="H39" s="41">
        <f ca="1" t="shared" si="6"/>
        <v>8</v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  <v>5</v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.75" hidden="1">
      <c r="A40" s="35" t="str">
        <f>'Algemene gegevens'!A40</f>
        <v>Tom Specht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.75" hidden="1">
      <c r="A41" s="35" t="str">
        <f>'Algemene gegevens'!A41</f>
        <v>Ton Ranzijn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.75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.75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.75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.75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.75" hidden="1">
      <c r="A46" t="s">
        <v>92</v>
      </c>
      <c r="B46">
        <f>MAX(B3:B42)</f>
        <v>6</v>
      </c>
      <c r="C46">
        <f aca="true" t="shared" si="9" ref="C46:Z46">MAX(C3:C42)</f>
        <v>8</v>
      </c>
      <c r="D46">
        <f t="shared" si="9"/>
        <v>4</v>
      </c>
      <c r="E46">
        <f t="shared" si="9"/>
        <v>4</v>
      </c>
      <c r="F46">
        <f t="shared" si="9"/>
        <v>6</v>
      </c>
      <c r="G46">
        <f t="shared" si="9"/>
        <v>8</v>
      </c>
      <c r="H46">
        <f t="shared" si="9"/>
        <v>8</v>
      </c>
      <c r="I46">
        <f t="shared" si="9"/>
        <v>5</v>
      </c>
      <c r="J46">
        <f t="shared" si="9"/>
        <v>5</v>
      </c>
      <c r="K46">
        <f t="shared" si="9"/>
        <v>8</v>
      </c>
      <c r="L46">
        <f t="shared" si="9"/>
        <v>5</v>
      </c>
      <c r="M46">
        <f t="shared" si="9"/>
        <v>5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3.5" hidden="1" thickBot="1"/>
    <row r="48" spans="1:26" ht="13.5" hidden="1" thickBot="1">
      <c r="A48" s="64" t="s">
        <v>93</v>
      </c>
      <c r="B48" s="65" t="s">
        <v>42</v>
      </c>
      <c r="C48" s="65" t="s">
        <v>43</v>
      </c>
      <c r="D48" s="65" t="s">
        <v>44</v>
      </c>
      <c r="E48" s="65" t="s">
        <v>45</v>
      </c>
      <c r="F48" s="65" t="s">
        <v>46</v>
      </c>
      <c r="G48" s="65" t="s">
        <v>47</v>
      </c>
      <c r="H48" s="65" t="s">
        <v>48</v>
      </c>
      <c r="I48" s="65" t="s">
        <v>49</v>
      </c>
      <c r="J48" s="65" t="s">
        <v>50</v>
      </c>
      <c r="K48" s="65" t="s">
        <v>51</v>
      </c>
      <c r="L48" s="65" t="s">
        <v>52</v>
      </c>
      <c r="M48" s="65" t="s">
        <v>53</v>
      </c>
      <c r="N48" s="65" t="s">
        <v>54</v>
      </c>
      <c r="O48" s="65" t="s">
        <v>55</v>
      </c>
      <c r="P48" s="65" t="s">
        <v>56</v>
      </c>
      <c r="Q48" s="65" t="s">
        <v>57</v>
      </c>
      <c r="R48" s="65" t="s">
        <v>58</v>
      </c>
      <c r="S48" s="65" t="s">
        <v>59</v>
      </c>
      <c r="T48" s="65" t="s">
        <v>60</v>
      </c>
      <c r="U48" s="65" t="s">
        <v>61</v>
      </c>
      <c r="V48" s="65" t="s">
        <v>62</v>
      </c>
      <c r="W48" s="65" t="s">
        <v>63</v>
      </c>
      <c r="X48" s="65" t="s">
        <v>64</v>
      </c>
      <c r="Y48" s="65" t="s">
        <v>65</v>
      </c>
      <c r="Z48" s="66" t="s">
        <v>66</v>
      </c>
    </row>
    <row r="49" spans="1:26" ht="12.75" hidden="1">
      <c r="A49" s="62" t="str">
        <f aca="true" t="shared" si="10" ref="A49:A76">A3</f>
        <v>Andries de Munck</v>
      </c>
      <c r="B49" s="32">
        <f aca="true" t="shared" si="11" ref="B49:Z49">IF(B3&lt;(MAX(B$3:B$42)+1),B3,MAX(B$3:B$42)+1)</f>
        <v>7</v>
      </c>
      <c r="C49" s="32">
        <f t="shared" si="11"/>
        <v>9</v>
      </c>
      <c r="D49" s="32">
        <f t="shared" si="11"/>
        <v>5</v>
      </c>
      <c r="E49" s="32">
        <f t="shared" si="11"/>
        <v>5</v>
      </c>
      <c r="F49" s="32">
        <f t="shared" si="11"/>
        <v>7</v>
      </c>
      <c r="G49" s="32">
        <f t="shared" si="11"/>
        <v>9</v>
      </c>
      <c r="H49" s="32">
        <f t="shared" si="11"/>
        <v>9</v>
      </c>
      <c r="I49" s="32">
        <f t="shared" si="11"/>
        <v>6</v>
      </c>
      <c r="J49" s="32">
        <f t="shared" si="11"/>
        <v>6</v>
      </c>
      <c r="K49" s="32">
        <f t="shared" si="11"/>
        <v>9</v>
      </c>
      <c r="L49" s="32">
        <f t="shared" si="11"/>
        <v>6</v>
      </c>
      <c r="M49" s="32">
        <f t="shared" si="11"/>
        <v>6</v>
      </c>
      <c r="N49" s="32">
        <f t="shared" si="11"/>
        <v>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.75" hidden="1">
      <c r="A50" s="58" t="str">
        <f t="shared" si="10"/>
        <v>Bas van der Laan</v>
      </c>
      <c r="B50" s="13">
        <f aca="true" t="shared" si="12" ref="B50:Z50">IF(B4&lt;(MAX(B$3:B$42)+1),B4,MAX(B$3:B$42)+1)</f>
        <v>7</v>
      </c>
      <c r="C50" s="13">
        <f t="shared" si="12"/>
        <v>9</v>
      </c>
      <c r="D50" s="13">
        <f t="shared" si="12"/>
        <v>5</v>
      </c>
      <c r="E50" s="13">
        <f t="shared" si="12"/>
        <v>5</v>
      </c>
      <c r="F50" s="13">
        <f t="shared" si="12"/>
        <v>7</v>
      </c>
      <c r="G50" s="13">
        <f t="shared" si="12"/>
        <v>9</v>
      </c>
      <c r="H50" s="13">
        <f t="shared" si="12"/>
        <v>9</v>
      </c>
      <c r="I50" s="13">
        <f t="shared" si="12"/>
        <v>6</v>
      </c>
      <c r="J50" s="13">
        <f t="shared" si="12"/>
        <v>6</v>
      </c>
      <c r="K50" s="13">
        <f t="shared" si="12"/>
        <v>9</v>
      </c>
      <c r="L50" s="13">
        <f t="shared" si="12"/>
        <v>6</v>
      </c>
      <c r="M50" s="13">
        <f t="shared" si="12"/>
        <v>6</v>
      </c>
      <c r="N50" s="13">
        <f t="shared" si="12"/>
        <v>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.75" hidden="1">
      <c r="A51" s="58" t="str">
        <f t="shared" si="10"/>
        <v>Bauk Waringa</v>
      </c>
      <c r="B51" s="13">
        <f aca="true" t="shared" si="13" ref="B51:Z51">IF(B5&lt;(MAX(B$3:B$42)+1),B5,MAX(B$3:B$42)+1)</f>
        <v>7</v>
      </c>
      <c r="C51" s="13">
        <f t="shared" si="13"/>
        <v>9</v>
      </c>
      <c r="D51" s="13">
        <f t="shared" si="13"/>
        <v>5</v>
      </c>
      <c r="E51" s="13">
        <f t="shared" si="13"/>
        <v>5</v>
      </c>
      <c r="F51" s="13">
        <f t="shared" si="13"/>
        <v>7</v>
      </c>
      <c r="G51" s="13">
        <f t="shared" si="13"/>
        <v>9</v>
      </c>
      <c r="H51" s="13">
        <f t="shared" si="13"/>
        <v>9</v>
      </c>
      <c r="I51" s="13">
        <f t="shared" si="13"/>
        <v>6</v>
      </c>
      <c r="J51" s="13">
        <f t="shared" si="13"/>
        <v>6</v>
      </c>
      <c r="K51" s="13">
        <f t="shared" si="13"/>
        <v>9</v>
      </c>
      <c r="L51" s="13">
        <f t="shared" si="13"/>
        <v>6</v>
      </c>
      <c r="M51" s="13">
        <f t="shared" si="13"/>
        <v>6</v>
      </c>
      <c r="N51" s="13">
        <f t="shared" si="13"/>
        <v>1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.75" hidden="1">
      <c r="A52" s="58" t="str">
        <f t="shared" si="10"/>
        <v>Bert Heintzberger</v>
      </c>
      <c r="B52" s="13">
        <f aca="true" t="shared" si="14" ref="B52:Z52">IF(B6&lt;(MAX(B$3:B$42)+1),B6,MAX(B$3:B$42)+1)</f>
        <v>4</v>
      </c>
      <c r="C52" s="13">
        <f t="shared" si="14"/>
        <v>7</v>
      </c>
      <c r="D52" s="13">
        <f t="shared" si="14"/>
        <v>5</v>
      </c>
      <c r="E52" s="13">
        <f t="shared" si="14"/>
        <v>5</v>
      </c>
      <c r="F52" s="13">
        <f t="shared" si="14"/>
        <v>3</v>
      </c>
      <c r="G52" s="13">
        <f t="shared" si="14"/>
        <v>4</v>
      </c>
      <c r="H52" s="13">
        <f t="shared" si="14"/>
        <v>2</v>
      </c>
      <c r="I52" s="13">
        <f t="shared" si="14"/>
        <v>3</v>
      </c>
      <c r="J52" s="13">
        <f t="shared" si="14"/>
        <v>3</v>
      </c>
      <c r="K52" s="13">
        <f t="shared" si="14"/>
        <v>4</v>
      </c>
      <c r="L52" s="13">
        <f t="shared" si="14"/>
        <v>1</v>
      </c>
      <c r="M52" s="13">
        <f t="shared" si="14"/>
        <v>6</v>
      </c>
      <c r="N52" s="13">
        <f t="shared" si="14"/>
        <v>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.75" hidden="1">
      <c r="A53" s="58" t="str">
        <f t="shared" si="10"/>
        <v>Bert Munter</v>
      </c>
      <c r="B53" s="13">
        <f aca="true" t="shared" si="15" ref="B53:Z53">IF(B7&lt;(MAX(B$3:B$42)+1),B7,MAX(B$3:B$42)+1)</f>
        <v>7</v>
      </c>
      <c r="C53" s="13">
        <f t="shared" si="15"/>
        <v>8</v>
      </c>
      <c r="D53" s="13">
        <f t="shared" si="15"/>
        <v>2</v>
      </c>
      <c r="E53" s="13">
        <f t="shared" si="15"/>
        <v>3</v>
      </c>
      <c r="F53" s="13">
        <f t="shared" si="15"/>
        <v>1</v>
      </c>
      <c r="G53" s="13">
        <f t="shared" si="15"/>
        <v>7</v>
      </c>
      <c r="H53" s="13">
        <f t="shared" si="15"/>
        <v>4</v>
      </c>
      <c r="I53" s="13">
        <f t="shared" si="15"/>
        <v>6</v>
      </c>
      <c r="J53" s="13">
        <f t="shared" si="15"/>
        <v>6</v>
      </c>
      <c r="K53" s="13">
        <f t="shared" si="15"/>
        <v>7</v>
      </c>
      <c r="L53" s="13">
        <f t="shared" si="15"/>
        <v>4</v>
      </c>
      <c r="M53" s="13">
        <f t="shared" si="15"/>
        <v>6</v>
      </c>
      <c r="N53" s="13">
        <f t="shared" si="15"/>
        <v>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.75" hidden="1">
      <c r="A54" s="58" t="str">
        <f t="shared" si="10"/>
        <v>Boonacker Erik</v>
      </c>
      <c r="B54" s="13">
        <f aca="true" t="shared" si="16" ref="B54:Z54">IF(B8&lt;(MAX(B$3:B$42)+1),B8,MAX(B$3:B$42)+1)</f>
        <v>7</v>
      </c>
      <c r="C54" s="13">
        <f t="shared" si="16"/>
        <v>9</v>
      </c>
      <c r="D54" s="13">
        <f t="shared" si="16"/>
        <v>5</v>
      </c>
      <c r="E54" s="13">
        <f t="shared" si="16"/>
        <v>5</v>
      </c>
      <c r="F54" s="13">
        <f t="shared" si="16"/>
        <v>7</v>
      </c>
      <c r="G54" s="13">
        <f t="shared" si="16"/>
        <v>9</v>
      </c>
      <c r="H54" s="13">
        <f t="shared" si="16"/>
        <v>9</v>
      </c>
      <c r="I54" s="13">
        <f t="shared" si="16"/>
        <v>6</v>
      </c>
      <c r="J54" s="13">
        <f t="shared" si="16"/>
        <v>6</v>
      </c>
      <c r="K54" s="13">
        <f t="shared" si="16"/>
        <v>9</v>
      </c>
      <c r="L54" s="13">
        <f t="shared" si="16"/>
        <v>6</v>
      </c>
      <c r="M54" s="13">
        <f t="shared" si="16"/>
        <v>6</v>
      </c>
      <c r="N54" s="13">
        <f t="shared" si="16"/>
        <v>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.75" hidden="1">
      <c r="A55" s="58" t="str">
        <f t="shared" si="10"/>
        <v>Ed Mica</v>
      </c>
      <c r="B55" s="13">
        <f aca="true" t="shared" si="17" ref="B55:Z55">IF(B9&lt;(MAX(B$3:B$42)+1),B9,MAX(B$3:B$42)+1)</f>
        <v>7</v>
      </c>
      <c r="C55" s="13">
        <f t="shared" si="17"/>
        <v>9</v>
      </c>
      <c r="D55" s="13">
        <f t="shared" si="17"/>
        <v>5</v>
      </c>
      <c r="E55" s="13">
        <f t="shared" si="17"/>
        <v>5</v>
      </c>
      <c r="F55" s="13">
        <f t="shared" si="17"/>
        <v>7</v>
      </c>
      <c r="G55" s="13">
        <f t="shared" si="17"/>
        <v>9</v>
      </c>
      <c r="H55" s="13">
        <f t="shared" si="17"/>
        <v>9</v>
      </c>
      <c r="I55" s="13">
        <f t="shared" si="17"/>
        <v>6</v>
      </c>
      <c r="J55" s="13">
        <f t="shared" si="17"/>
        <v>6</v>
      </c>
      <c r="K55" s="13">
        <f t="shared" si="17"/>
        <v>9</v>
      </c>
      <c r="L55" s="13">
        <f t="shared" si="17"/>
        <v>6</v>
      </c>
      <c r="M55" s="13">
        <f t="shared" si="17"/>
        <v>6</v>
      </c>
      <c r="N55" s="13">
        <f t="shared" si="17"/>
        <v>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.75" hidden="1">
      <c r="A56" s="58" t="str">
        <f t="shared" si="10"/>
        <v>Eric Mulder</v>
      </c>
      <c r="B56" s="13">
        <f aca="true" t="shared" si="18" ref="B56:Z56">IF(B10&lt;(MAX(B$3:B$42)+1),B10,MAX(B$3:B$42)+1)</f>
        <v>7</v>
      </c>
      <c r="C56" s="13">
        <f t="shared" si="18"/>
        <v>9</v>
      </c>
      <c r="D56" s="13">
        <f t="shared" si="18"/>
        <v>5</v>
      </c>
      <c r="E56" s="13">
        <f t="shared" si="18"/>
        <v>5</v>
      </c>
      <c r="F56" s="13">
        <f t="shared" si="18"/>
        <v>7</v>
      </c>
      <c r="G56" s="13">
        <f t="shared" si="18"/>
        <v>9</v>
      </c>
      <c r="H56" s="13">
        <f t="shared" si="18"/>
        <v>9</v>
      </c>
      <c r="I56" s="13">
        <f t="shared" si="18"/>
        <v>6</v>
      </c>
      <c r="J56" s="13">
        <f t="shared" si="18"/>
        <v>6</v>
      </c>
      <c r="K56" s="13">
        <f t="shared" si="18"/>
        <v>9</v>
      </c>
      <c r="L56" s="13">
        <f t="shared" si="18"/>
        <v>6</v>
      </c>
      <c r="M56" s="13">
        <f t="shared" si="18"/>
        <v>6</v>
      </c>
      <c r="N56" s="13">
        <f t="shared" si="18"/>
        <v>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.75" hidden="1">
      <c r="A57" s="58" t="str">
        <f t="shared" si="10"/>
        <v>Erik Boonacker</v>
      </c>
      <c r="B57" s="13">
        <f aca="true" t="shared" si="19" ref="B57:Z57">IF(B11&lt;(MAX(B$3:B$42)+1),B11,MAX(B$3:B$42)+1)</f>
        <v>7</v>
      </c>
      <c r="C57" s="13">
        <f t="shared" si="19"/>
        <v>9</v>
      </c>
      <c r="D57" s="13">
        <f t="shared" si="19"/>
        <v>5</v>
      </c>
      <c r="E57" s="13">
        <f t="shared" si="19"/>
        <v>5</v>
      </c>
      <c r="F57" s="13">
        <f t="shared" si="19"/>
        <v>7</v>
      </c>
      <c r="G57" s="13">
        <f t="shared" si="19"/>
        <v>9</v>
      </c>
      <c r="H57" s="13">
        <f t="shared" si="19"/>
        <v>9</v>
      </c>
      <c r="I57" s="13">
        <f t="shared" si="19"/>
        <v>6</v>
      </c>
      <c r="J57" s="13">
        <f t="shared" si="19"/>
        <v>6</v>
      </c>
      <c r="K57" s="13">
        <f t="shared" si="19"/>
        <v>9</v>
      </c>
      <c r="L57" s="13">
        <f t="shared" si="19"/>
        <v>6</v>
      </c>
      <c r="M57" s="13">
        <f t="shared" si="19"/>
        <v>6</v>
      </c>
      <c r="N57" s="13">
        <f t="shared" si="19"/>
        <v>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.75" hidden="1">
      <c r="A58" s="58" t="str">
        <f t="shared" si="10"/>
        <v>Frans Oortwijn</v>
      </c>
      <c r="B58" s="13">
        <f aca="true" t="shared" si="20" ref="B58:Z58">IF(B12&lt;(MAX(B$3:B$42)+1),B12,MAX(B$3:B$42)+1)</f>
        <v>7</v>
      </c>
      <c r="C58" s="13">
        <f t="shared" si="20"/>
        <v>9</v>
      </c>
      <c r="D58" s="13">
        <f t="shared" si="20"/>
        <v>5</v>
      </c>
      <c r="E58" s="13">
        <f t="shared" si="20"/>
        <v>5</v>
      </c>
      <c r="F58" s="13">
        <f t="shared" si="20"/>
        <v>7</v>
      </c>
      <c r="G58" s="13">
        <f t="shared" si="20"/>
        <v>9</v>
      </c>
      <c r="H58" s="13">
        <f t="shared" si="20"/>
        <v>9</v>
      </c>
      <c r="I58" s="13">
        <f t="shared" si="20"/>
        <v>6</v>
      </c>
      <c r="J58" s="13">
        <f t="shared" si="20"/>
        <v>6</v>
      </c>
      <c r="K58" s="13">
        <f t="shared" si="20"/>
        <v>9</v>
      </c>
      <c r="L58" s="13">
        <f t="shared" si="20"/>
        <v>6</v>
      </c>
      <c r="M58" s="13">
        <f t="shared" si="20"/>
        <v>6</v>
      </c>
      <c r="N58" s="13">
        <f t="shared" si="20"/>
        <v>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.75" hidden="1">
      <c r="A59" s="58" t="str">
        <f t="shared" si="10"/>
        <v>Hans en Cor Semeins</v>
      </c>
      <c r="B59" s="13">
        <f aca="true" t="shared" si="21" ref="B59:Z59">IF(B13&lt;(MAX(B$3:B$42)+1),B13,MAX(B$3:B$42)+1)</f>
        <v>7</v>
      </c>
      <c r="C59" s="13">
        <f t="shared" si="21"/>
        <v>2</v>
      </c>
      <c r="D59" s="13">
        <f t="shared" si="21"/>
        <v>5</v>
      </c>
      <c r="E59" s="13">
        <f t="shared" si="21"/>
        <v>5</v>
      </c>
      <c r="F59" s="13">
        <f t="shared" si="21"/>
        <v>7</v>
      </c>
      <c r="G59" s="13">
        <f t="shared" si="21"/>
        <v>9</v>
      </c>
      <c r="H59" s="13">
        <f t="shared" si="21"/>
        <v>9</v>
      </c>
      <c r="I59" s="13">
        <f t="shared" si="21"/>
        <v>6</v>
      </c>
      <c r="J59" s="13">
        <f t="shared" si="21"/>
        <v>6</v>
      </c>
      <c r="K59" s="13">
        <f t="shared" si="21"/>
        <v>9</v>
      </c>
      <c r="L59" s="13">
        <f t="shared" si="21"/>
        <v>6</v>
      </c>
      <c r="M59" s="13">
        <f t="shared" si="21"/>
        <v>6</v>
      </c>
      <c r="N59" s="13">
        <f t="shared" si="21"/>
        <v>1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.75" hidden="1">
      <c r="A60" s="58" t="str">
        <f t="shared" si="10"/>
        <v>Henk Klein Overmeer</v>
      </c>
      <c r="B60" s="13">
        <f aca="true" t="shared" si="22" ref="B60:Z60">IF(B14&lt;(MAX(B$3:B$42)+1),B14,MAX(B$3:B$42)+1)</f>
        <v>7</v>
      </c>
      <c r="C60" s="13">
        <f t="shared" si="22"/>
        <v>9</v>
      </c>
      <c r="D60" s="13">
        <f t="shared" si="22"/>
        <v>5</v>
      </c>
      <c r="E60" s="13">
        <f t="shared" si="22"/>
        <v>5</v>
      </c>
      <c r="F60" s="13">
        <f t="shared" si="22"/>
        <v>7</v>
      </c>
      <c r="G60" s="13">
        <f t="shared" si="22"/>
        <v>9</v>
      </c>
      <c r="H60" s="13">
        <f t="shared" si="22"/>
        <v>9</v>
      </c>
      <c r="I60" s="13">
        <f t="shared" si="22"/>
        <v>6</v>
      </c>
      <c r="J60" s="13">
        <f t="shared" si="22"/>
        <v>6</v>
      </c>
      <c r="K60" s="13">
        <f t="shared" si="22"/>
        <v>9</v>
      </c>
      <c r="L60" s="13">
        <f t="shared" si="22"/>
        <v>6</v>
      </c>
      <c r="M60" s="13">
        <f t="shared" si="22"/>
        <v>6</v>
      </c>
      <c r="N60" s="13">
        <f t="shared" si="22"/>
        <v>1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.75" hidden="1">
      <c r="A61" s="58" t="str">
        <f t="shared" si="10"/>
        <v>Jacob</v>
      </c>
      <c r="B61" s="13">
        <f aca="true" t="shared" si="23" ref="B61:Z61">IF(B15&lt;(MAX(B$3:B$42)+1),B15,MAX(B$3:B$42)+1)</f>
        <v>7</v>
      </c>
      <c r="C61" s="13">
        <f t="shared" si="23"/>
        <v>9</v>
      </c>
      <c r="D61" s="13">
        <f t="shared" si="23"/>
        <v>5</v>
      </c>
      <c r="E61" s="13">
        <f t="shared" si="23"/>
        <v>5</v>
      </c>
      <c r="F61" s="13">
        <f t="shared" si="23"/>
        <v>7</v>
      </c>
      <c r="G61" s="13">
        <f t="shared" si="23"/>
        <v>9</v>
      </c>
      <c r="H61" s="13">
        <f t="shared" si="23"/>
        <v>9</v>
      </c>
      <c r="I61" s="13">
        <f t="shared" si="23"/>
        <v>6</v>
      </c>
      <c r="J61" s="13">
        <f t="shared" si="23"/>
        <v>6</v>
      </c>
      <c r="K61" s="13">
        <f t="shared" si="23"/>
        <v>8</v>
      </c>
      <c r="L61" s="13">
        <f t="shared" si="23"/>
        <v>6</v>
      </c>
      <c r="M61" s="13">
        <f t="shared" si="23"/>
        <v>6</v>
      </c>
      <c r="N61" s="13">
        <f t="shared" si="23"/>
        <v>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.75" hidden="1">
      <c r="A62" s="58" t="str">
        <f t="shared" si="10"/>
        <v>Janita Wilting</v>
      </c>
      <c r="B62" s="13">
        <f aca="true" t="shared" si="24" ref="B62:Z62">IF(B16&lt;(MAX(B$3:B$42)+1),B16,MAX(B$3:B$42)+1)</f>
        <v>6</v>
      </c>
      <c r="C62" s="13">
        <f t="shared" si="24"/>
        <v>9</v>
      </c>
      <c r="D62" s="13">
        <f t="shared" si="24"/>
        <v>5</v>
      </c>
      <c r="E62" s="13">
        <f t="shared" si="24"/>
        <v>5</v>
      </c>
      <c r="F62" s="13">
        <f t="shared" si="24"/>
        <v>7</v>
      </c>
      <c r="G62" s="13">
        <f t="shared" si="24"/>
        <v>9</v>
      </c>
      <c r="H62" s="13">
        <f t="shared" si="24"/>
        <v>9</v>
      </c>
      <c r="I62" s="13">
        <f t="shared" si="24"/>
        <v>6</v>
      </c>
      <c r="J62" s="13">
        <f t="shared" si="24"/>
        <v>6</v>
      </c>
      <c r="K62" s="13">
        <f t="shared" si="24"/>
        <v>9</v>
      </c>
      <c r="L62" s="13">
        <f t="shared" si="24"/>
        <v>6</v>
      </c>
      <c r="M62" s="13">
        <f t="shared" si="24"/>
        <v>6</v>
      </c>
      <c r="N62" s="13">
        <f t="shared" si="24"/>
        <v>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.75" hidden="1">
      <c r="A63" s="58" t="str">
        <f t="shared" si="10"/>
        <v>Jeroen Dijks</v>
      </c>
      <c r="B63" s="13">
        <f aca="true" t="shared" si="25" ref="B63:Z63">IF(B17&lt;(MAX(B$3:B$42)+1),B17,MAX(B$3:B$42)+1)</f>
        <v>3</v>
      </c>
      <c r="C63" s="13">
        <f t="shared" si="25"/>
        <v>5</v>
      </c>
      <c r="D63" s="13">
        <f t="shared" si="25"/>
        <v>4</v>
      </c>
      <c r="E63" s="13">
        <f t="shared" si="25"/>
        <v>2</v>
      </c>
      <c r="F63" s="13">
        <f t="shared" si="25"/>
        <v>7</v>
      </c>
      <c r="G63" s="13">
        <f t="shared" si="25"/>
        <v>1</v>
      </c>
      <c r="H63" s="13">
        <f t="shared" si="25"/>
        <v>5</v>
      </c>
      <c r="I63" s="13">
        <f t="shared" si="25"/>
        <v>4</v>
      </c>
      <c r="J63" s="13">
        <f t="shared" si="25"/>
        <v>6</v>
      </c>
      <c r="K63" s="13">
        <f t="shared" si="25"/>
        <v>5</v>
      </c>
      <c r="L63" s="13">
        <f t="shared" si="25"/>
        <v>2</v>
      </c>
      <c r="M63" s="13">
        <f t="shared" si="25"/>
        <v>1</v>
      </c>
      <c r="N63" s="13">
        <f t="shared" si="25"/>
        <v>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.75" hidden="1">
      <c r="A64" s="58" t="str">
        <f t="shared" si="10"/>
        <v>John Schrama</v>
      </c>
      <c r="B64" s="13">
        <f aca="true" t="shared" si="26" ref="B64:Z64">IF(B18&lt;(MAX(B$3:B$42)+1),B18,MAX(B$3:B$42)+1)</f>
        <v>7</v>
      </c>
      <c r="C64" s="13">
        <f t="shared" si="26"/>
        <v>9</v>
      </c>
      <c r="D64" s="13">
        <f t="shared" si="26"/>
        <v>5</v>
      </c>
      <c r="E64" s="13">
        <f t="shared" si="26"/>
        <v>5</v>
      </c>
      <c r="F64" s="13">
        <f t="shared" si="26"/>
        <v>7</v>
      </c>
      <c r="G64" s="13">
        <f t="shared" si="26"/>
        <v>9</v>
      </c>
      <c r="H64" s="13">
        <f t="shared" si="26"/>
        <v>9</v>
      </c>
      <c r="I64" s="13">
        <f t="shared" si="26"/>
        <v>6</v>
      </c>
      <c r="J64" s="13">
        <f t="shared" si="26"/>
        <v>6</v>
      </c>
      <c r="K64" s="13">
        <f t="shared" si="26"/>
        <v>9</v>
      </c>
      <c r="L64" s="13">
        <f t="shared" si="26"/>
        <v>6</v>
      </c>
      <c r="M64" s="13">
        <f t="shared" si="26"/>
        <v>6</v>
      </c>
      <c r="N64" s="13">
        <f t="shared" si="26"/>
        <v>1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.75" hidden="1">
      <c r="A65" s="58" t="str">
        <f t="shared" si="10"/>
        <v>Kevin Weeren</v>
      </c>
      <c r="B65" s="13">
        <f aca="true" t="shared" si="27" ref="B65:Z65">IF(B19&lt;(MAX(B$3:B$42)+1),B19,MAX(B$3:B$42)+1)</f>
        <v>7</v>
      </c>
      <c r="C65" s="13">
        <f t="shared" si="27"/>
        <v>9</v>
      </c>
      <c r="D65" s="13">
        <f t="shared" si="27"/>
        <v>5</v>
      </c>
      <c r="E65" s="13">
        <f t="shared" si="27"/>
        <v>5</v>
      </c>
      <c r="F65" s="13">
        <f t="shared" si="27"/>
        <v>7</v>
      </c>
      <c r="G65" s="13">
        <f t="shared" si="27"/>
        <v>9</v>
      </c>
      <c r="H65" s="13">
        <f t="shared" si="27"/>
        <v>9</v>
      </c>
      <c r="I65" s="13">
        <f t="shared" si="27"/>
        <v>6</v>
      </c>
      <c r="J65" s="13">
        <f t="shared" si="27"/>
        <v>6</v>
      </c>
      <c r="K65" s="13">
        <f t="shared" si="27"/>
        <v>9</v>
      </c>
      <c r="L65" s="13">
        <f t="shared" si="27"/>
        <v>6</v>
      </c>
      <c r="M65" s="13">
        <f t="shared" si="27"/>
        <v>6</v>
      </c>
      <c r="N65" s="13">
        <f t="shared" si="27"/>
        <v>1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.75" hidden="1">
      <c r="A66" s="58" t="str">
        <f t="shared" si="10"/>
        <v>Klaas Akkerman</v>
      </c>
      <c r="B66" s="13">
        <f aca="true" t="shared" si="28" ref="B66:Z66">IF(B20&lt;(MAX(B$3:B$42)+1),B20,MAX(B$3:B$42)+1)</f>
        <v>7</v>
      </c>
      <c r="C66" s="13">
        <f t="shared" si="28"/>
        <v>9</v>
      </c>
      <c r="D66" s="13">
        <f t="shared" si="28"/>
        <v>5</v>
      </c>
      <c r="E66" s="13">
        <f t="shared" si="28"/>
        <v>5</v>
      </c>
      <c r="F66" s="13">
        <f t="shared" si="28"/>
        <v>7</v>
      </c>
      <c r="G66" s="13">
        <f t="shared" si="28"/>
        <v>9</v>
      </c>
      <c r="H66" s="13">
        <f t="shared" si="28"/>
        <v>9</v>
      </c>
      <c r="I66" s="13">
        <f t="shared" si="28"/>
        <v>6</v>
      </c>
      <c r="J66" s="13">
        <f t="shared" si="28"/>
        <v>6</v>
      </c>
      <c r="K66" s="13">
        <f t="shared" si="28"/>
        <v>9</v>
      </c>
      <c r="L66" s="13">
        <f t="shared" si="28"/>
        <v>6</v>
      </c>
      <c r="M66" s="13">
        <f t="shared" si="28"/>
        <v>6</v>
      </c>
      <c r="N66" s="13">
        <f t="shared" si="28"/>
        <v>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.75" hidden="1">
      <c r="A67" s="58" t="str">
        <f t="shared" si="10"/>
        <v>Klaas Wijma</v>
      </c>
      <c r="B67" s="13">
        <f aca="true" t="shared" si="29" ref="B67:Z67">IF(B21&lt;(MAX(B$3:B$42)+1),B21,MAX(B$3:B$42)+1)</f>
        <v>2</v>
      </c>
      <c r="C67" s="13">
        <f t="shared" si="29"/>
        <v>4</v>
      </c>
      <c r="D67" s="13">
        <f t="shared" si="29"/>
        <v>3</v>
      </c>
      <c r="E67" s="13">
        <f t="shared" si="29"/>
        <v>5</v>
      </c>
      <c r="F67" s="13">
        <f t="shared" si="29"/>
        <v>2</v>
      </c>
      <c r="G67" s="13">
        <f t="shared" si="29"/>
        <v>6</v>
      </c>
      <c r="H67" s="13">
        <f t="shared" si="29"/>
        <v>9</v>
      </c>
      <c r="I67" s="13">
        <f t="shared" si="29"/>
        <v>6</v>
      </c>
      <c r="J67" s="13">
        <f t="shared" si="29"/>
        <v>6</v>
      </c>
      <c r="K67" s="13">
        <f t="shared" si="29"/>
        <v>2</v>
      </c>
      <c r="L67" s="13">
        <f t="shared" si="29"/>
        <v>6</v>
      </c>
      <c r="M67" s="13">
        <f t="shared" si="29"/>
        <v>4</v>
      </c>
      <c r="N67" s="13">
        <f t="shared" si="29"/>
        <v>1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.75" hidden="1">
      <c r="A68" s="58" t="str">
        <f t="shared" si="10"/>
        <v>Leo Kion</v>
      </c>
      <c r="B68" s="13">
        <f aca="true" t="shared" si="30" ref="B68:Z68">IF(B22&lt;(MAX(B$3:B$42)+1),B22,MAX(B$3:B$42)+1)</f>
        <v>5</v>
      </c>
      <c r="C68" s="13">
        <f t="shared" si="30"/>
        <v>6</v>
      </c>
      <c r="D68" s="13">
        <f t="shared" si="30"/>
        <v>5</v>
      </c>
      <c r="E68" s="13">
        <f t="shared" si="30"/>
        <v>5</v>
      </c>
      <c r="F68" s="13">
        <f t="shared" si="30"/>
        <v>4</v>
      </c>
      <c r="G68" s="13">
        <f t="shared" si="30"/>
        <v>2</v>
      </c>
      <c r="H68" s="13">
        <f t="shared" si="30"/>
        <v>6</v>
      </c>
      <c r="I68" s="13">
        <f t="shared" si="30"/>
        <v>6</v>
      </c>
      <c r="J68" s="13">
        <f t="shared" si="30"/>
        <v>5</v>
      </c>
      <c r="K68" s="13">
        <f t="shared" si="30"/>
        <v>6</v>
      </c>
      <c r="L68" s="13">
        <f t="shared" si="30"/>
        <v>5</v>
      </c>
      <c r="M68" s="13">
        <f t="shared" si="30"/>
        <v>6</v>
      </c>
      <c r="N68" s="13">
        <f t="shared" si="30"/>
        <v>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.75" hidden="1">
      <c r="A69" s="58" t="str">
        <f t="shared" si="10"/>
        <v>Luc Mossel</v>
      </c>
      <c r="B69" s="13">
        <f aca="true" t="shared" si="31" ref="B69:Z69">IF(B23&lt;(MAX(B$3:B$42)+1),B23,MAX(B$3:B$42)+1)</f>
        <v>7</v>
      </c>
      <c r="C69" s="13">
        <f t="shared" si="31"/>
        <v>9</v>
      </c>
      <c r="D69" s="13">
        <f t="shared" si="31"/>
        <v>5</v>
      </c>
      <c r="E69" s="13">
        <f t="shared" si="31"/>
        <v>5</v>
      </c>
      <c r="F69" s="13">
        <f t="shared" si="31"/>
        <v>7</v>
      </c>
      <c r="G69" s="13">
        <f t="shared" si="31"/>
        <v>9</v>
      </c>
      <c r="H69" s="13">
        <f t="shared" si="31"/>
        <v>9</v>
      </c>
      <c r="I69" s="13">
        <f t="shared" si="31"/>
        <v>6</v>
      </c>
      <c r="J69" s="13">
        <f t="shared" si="31"/>
        <v>6</v>
      </c>
      <c r="K69" s="13">
        <f t="shared" si="31"/>
        <v>9</v>
      </c>
      <c r="L69" s="13">
        <f t="shared" si="31"/>
        <v>6</v>
      </c>
      <c r="M69" s="13">
        <f t="shared" si="31"/>
        <v>6</v>
      </c>
      <c r="N69" s="13">
        <f t="shared" si="31"/>
        <v>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.75" hidden="1">
      <c r="A70" s="58" t="str">
        <f t="shared" si="10"/>
        <v>Martin Oord</v>
      </c>
      <c r="B70" s="13">
        <f aca="true" t="shared" si="32" ref="B70:Z70">IF(B24&lt;(MAX(B$3:B$42)+1),B24,MAX(B$3:B$42)+1)</f>
        <v>7</v>
      </c>
      <c r="C70" s="13">
        <f t="shared" si="32"/>
        <v>9</v>
      </c>
      <c r="D70" s="13">
        <f t="shared" si="32"/>
        <v>5</v>
      </c>
      <c r="E70" s="13">
        <f t="shared" si="32"/>
        <v>4</v>
      </c>
      <c r="F70" s="13">
        <f t="shared" si="32"/>
        <v>7</v>
      </c>
      <c r="G70" s="13">
        <f t="shared" si="32"/>
        <v>9</v>
      </c>
      <c r="H70" s="13">
        <f t="shared" si="32"/>
        <v>9</v>
      </c>
      <c r="I70" s="13">
        <f t="shared" si="32"/>
        <v>6</v>
      </c>
      <c r="J70" s="13">
        <f t="shared" si="32"/>
        <v>6</v>
      </c>
      <c r="K70" s="13">
        <f t="shared" si="32"/>
        <v>9</v>
      </c>
      <c r="L70" s="13">
        <f t="shared" si="32"/>
        <v>6</v>
      </c>
      <c r="M70" s="13">
        <f t="shared" si="32"/>
        <v>6</v>
      </c>
      <c r="N70" s="13">
        <f t="shared" si="32"/>
        <v>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.75" hidden="1">
      <c r="A71" s="58" t="str">
        <f t="shared" si="10"/>
        <v>Nico van Leeuwen</v>
      </c>
      <c r="B71" s="13">
        <f aca="true" t="shared" si="33" ref="B71:Z71">IF(B25&lt;(MAX(B$3:B$42)+1),B25,MAX(B$3:B$42)+1)</f>
        <v>7</v>
      </c>
      <c r="C71" s="13">
        <f t="shared" si="33"/>
        <v>9</v>
      </c>
      <c r="D71" s="13">
        <f t="shared" si="33"/>
        <v>5</v>
      </c>
      <c r="E71" s="13">
        <f t="shared" si="33"/>
        <v>5</v>
      </c>
      <c r="F71" s="13">
        <f t="shared" si="33"/>
        <v>7</v>
      </c>
      <c r="G71" s="13">
        <f t="shared" si="33"/>
        <v>9</v>
      </c>
      <c r="H71" s="13">
        <f t="shared" si="33"/>
        <v>9</v>
      </c>
      <c r="I71" s="13">
        <f t="shared" si="33"/>
        <v>6</v>
      </c>
      <c r="J71" s="13">
        <f t="shared" si="33"/>
        <v>6</v>
      </c>
      <c r="K71" s="13">
        <f t="shared" si="33"/>
        <v>9</v>
      </c>
      <c r="L71" s="13">
        <f t="shared" si="33"/>
        <v>6</v>
      </c>
      <c r="M71" s="13">
        <f t="shared" si="33"/>
        <v>6</v>
      </c>
      <c r="N71" s="13">
        <f t="shared" si="33"/>
        <v>1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.75" hidden="1">
      <c r="A72" s="58" t="str">
        <f t="shared" si="10"/>
        <v>Onno Franken</v>
      </c>
      <c r="B72" s="13">
        <f aca="true" t="shared" si="34" ref="B72:Z72">IF(B26&lt;(MAX(B$3:B$42)+1),B26,MAX(B$3:B$42)+1)</f>
        <v>7</v>
      </c>
      <c r="C72" s="13">
        <f t="shared" si="34"/>
        <v>9</v>
      </c>
      <c r="D72" s="13">
        <f t="shared" si="34"/>
        <v>5</v>
      </c>
      <c r="E72" s="13">
        <f t="shared" si="34"/>
        <v>5</v>
      </c>
      <c r="F72" s="13">
        <f t="shared" si="34"/>
        <v>7</v>
      </c>
      <c r="G72" s="13">
        <f t="shared" si="34"/>
        <v>9</v>
      </c>
      <c r="H72" s="13">
        <f t="shared" si="34"/>
        <v>9</v>
      </c>
      <c r="I72" s="13">
        <f t="shared" si="34"/>
        <v>6</v>
      </c>
      <c r="J72" s="13">
        <f t="shared" si="34"/>
        <v>6</v>
      </c>
      <c r="K72" s="13">
        <f t="shared" si="34"/>
        <v>9</v>
      </c>
      <c r="L72" s="13">
        <f t="shared" si="34"/>
        <v>6</v>
      </c>
      <c r="M72" s="13">
        <f t="shared" si="34"/>
        <v>6</v>
      </c>
      <c r="N72" s="13">
        <f t="shared" si="34"/>
        <v>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.75" hidden="1">
      <c r="A73" s="58" t="str">
        <f t="shared" si="10"/>
        <v>Onno Vink</v>
      </c>
      <c r="B73" s="13">
        <f aca="true" t="shared" si="35" ref="B73:Z73">IF(B27&lt;(MAX(B$3:B$42)+1),B27,MAX(B$3:B$42)+1)</f>
        <v>7</v>
      </c>
      <c r="C73" s="13">
        <f t="shared" si="35"/>
        <v>9</v>
      </c>
      <c r="D73" s="13">
        <f t="shared" si="35"/>
        <v>5</v>
      </c>
      <c r="E73" s="13">
        <f t="shared" si="35"/>
        <v>5</v>
      </c>
      <c r="F73" s="13">
        <f t="shared" si="35"/>
        <v>7</v>
      </c>
      <c r="G73" s="13">
        <f t="shared" si="35"/>
        <v>9</v>
      </c>
      <c r="H73" s="13">
        <f t="shared" si="35"/>
        <v>9</v>
      </c>
      <c r="I73" s="13">
        <f t="shared" si="35"/>
        <v>6</v>
      </c>
      <c r="J73" s="13">
        <f t="shared" si="35"/>
        <v>6</v>
      </c>
      <c r="K73" s="13">
        <f t="shared" si="35"/>
        <v>9</v>
      </c>
      <c r="L73" s="13">
        <f t="shared" si="35"/>
        <v>6</v>
      </c>
      <c r="M73" s="13">
        <f t="shared" si="35"/>
        <v>6</v>
      </c>
      <c r="N73" s="13">
        <f t="shared" si="35"/>
        <v>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.75" hidden="1">
      <c r="A74" s="58" t="str">
        <f t="shared" si="10"/>
        <v>Paul Buitenhuis</v>
      </c>
      <c r="B74" s="13">
        <f aca="true" t="shared" si="36" ref="B74:Z74">IF(B28&lt;(MAX(B$3:B$42)+1),B28,MAX(B$3:B$42)+1)</f>
        <v>7</v>
      </c>
      <c r="C74" s="13">
        <f t="shared" si="36"/>
        <v>9</v>
      </c>
      <c r="D74" s="13">
        <f t="shared" si="36"/>
        <v>5</v>
      </c>
      <c r="E74" s="13">
        <f t="shared" si="36"/>
        <v>5</v>
      </c>
      <c r="F74" s="13">
        <f t="shared" si="36"/>
        <v>7</v>
      </c>
      <c r="G74" s="13">
        <f t="shared" si="36"/>
        <v>9</v>
      </c>
      <c r="H74" s="13">
        <f t="shared" si="36"/>
        <v>9</v>
      </c>
      <c r="I74" s="13">
        <f t="shared" si="36"/>
        <v>6</v>
      </c>
      <c r="J74" s="13">
        <f t="shared" si="36"/>
        <v>6</v>
      </c>
      <c r="K74" s="13">
        <f t="shared" si="36"/>
        <v>9</v>
      </c>
      <c r="L74" s="13">
        <f t="shared" si="36"/>
        <v>6</v>
      </c>
      <c r="M74" s="13">
        <f t="shared" si="36"/>
        <v>6</v>
      </c>
      <c r="N74" s="13">
        <f t="shared" si="36"/>
        <v>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.75" hidden="1">
      <c r="A75" s="58" t="str">
        <f t="shared" si="10"/>
        <v>Paul de Ruijter</v>
      </c>
      <c r="B75" s="13">
        <f aca="true" t="shared" si="37" ref="B75:Z75">IF(B29&lt;(MAX(B$3:B$42)+1),B29,MAX(B$3:B$42)+1)</f>
        <v>7</v>
      </c>
      <c r="C75" s="13">
        <f t="shared" si="37"/>
        <v>1</v>
      </c>
      <c r="D75" s="13">
        <f t="shared" si="37"/>
        <v>5</v>
      </c>
      <c r="E75" s="13">
        <f t="shared" si="37"/>
        <v>5</v>
      </c>
      <c r="F75" s="13">
        <f t="shared" si="37"/>
        <v>5</v>
      </c>
      <c r="G75" s="13">
        <f t="shared" si="37"/>
        <v>5</v>
      </c>
      <c r="H75" s="13">
        <f t="shared" si="37"/>
        <v>7</v>
      </c>
      <c r="I75" s="13">
        <f t="shared" si="37"/>
        <v>5</v>
      </c>
      <c r="J75" s="13">
        <f t="shared" si="37"/>
        <v>1</v>
      </c>
      <c r="K75" s="13">
        <f t="shared" si="37"/>
        <v>1</v>
      </c>
      <c r="L75" s="13">
        <f t="shared" si="37"/>
        <v>6</v>
      </c>
      <c r="M75" s="13">
        <f t="shared" si="37"/>
        <v>6</v>
      </c>
      <c r="N75" s="13">
        <f t="shared" si="37"/>
        <v>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.75" hidden="1">
      <c r="A76" s="58" t="str">
        <f t="shared" si="10"/>
        <v>Paul Julicke</v>
      </c>
      <c r="B76" s="13">
        <f aca="true" t="shared" si="38" ref="B76:Z76">IF(B30&lt;(MAX(B$3:B$42)+1),B30,MAX(B$3:B$42)+1)</f>
        <v>7</v>
      </c>
      <c r="C76" s="13">
        <f t="shared" si="38"/>
        <v>9</v>
      </c>
      <c r="D76" s="13">
        <f t="shared" si="38"/>
        <v>5</v>
      </c>
      <c r="E76" s="13">
        <f t="shared" si="38"/>
        <v>5</v>
      </c>
      <c r="F76" s="13">
        <f t="shared" si="38"/>
        <v>7</v>
      </c>
      <c r="G76" s="13">
        <f t="shared" si="38"/>
        <v>9</v>
      </c>
      <c r="H76" s="13">
        <f t="shared" si="38"/>
        <v>1</v>
      </c>
      <c r="I76" s="13">
        <f t="shared" si="38"/>
        <v>1</v>
      </c>
      <c r="J76" s="13">
        <f t="shared" si="38"/>
        <v>2</v>
      </c>
      <c r="K76" s="13">
        <f t="shared" si="38"/>
        <v>3</v>
      </c>
      <c r="L76" s="13">
        <f t="shared" si="38"/>
        <v>3</v>
      </c>
      <c r="M76" s="13">
        <f t="shared" si="38"/>
        <v>2</v>
      </c>
      <c r="N76" s="13">
        <f t="shared" si="38"/>
        <v>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.75" hidden="1">
      <c r="A77" s="58" t="str">
        <f aca="true" t="shared" si="39" ref="A77:A86">A31</f>
        <v>Paul Simon</v>
      </c>
      <c r="B77" s="13">
        <f aca="true" t="shared" si="40" ref="B77:Z77">IF(B31&lt;(MAX(B$3:B$42)+1),B31,MAX(B$3:B$42)+1)</f>
        <v>7</v>
      </c>
      <c r="C77" s="13">
        <f t="shared" si="40"/>
        <v>9</v>
      </c>
      <c r="D77" s="13">
        <f t="shared" si="40"/>
        <v>5</v>
      </c>
      <c r="E77" s="13">
        <f t="shared" si="40"/>
        <v>5</v>
      </c>
      <c r="F77" s="13">
        <f t="shared" si="40"/>
        <v>7</v>
      </c>
      <c r="G77" s="13">
        <f t="shared" si="40"/>
        <v>9</v>
      </c>
      <c r="H77" s="13">
        <f t="shared" si="40"/>
        <v>9</v>
      </c>
      <c r="I77" s="13">
        <f t="shared" si="40"/>
        <v>6</v>
      </c>
      <c r="J77" s="13">
        <f t="shared" si="40"/>
        <v>6</v>
      </c>
      <c r="K77" s="13">
        <f t="shared" si="40"/>
        <v>9</v>
      </c>
      <c r="L77" s="13">
        <f t="shared" si="40"/>
        <v>6</v>
      </c>
      <c r="M77" s="13">
        <f t="shared" si="40"/>
        <v>6</v>
      </c>
      <c r="N77" s="13">
        <f t="shared" si="40"/>
        <v>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.75" hidden="1">
      <c r="A78" s="58" t="str">
        <f t="shared" si="39"/>
        <v>Piet de Roo</v>
      </c>
      <c r="B78" s="13">
        <f aca="true" t="shared" si="41" ref="B78:Z78">IF(B32&lt;(MAX(B$3:B$42)+1),B32,MAX(B$3:B$42)+1)</f>
        <v>7</v>
      </c>
      <c r="C78" s="13">
        <f t="shared" si="41"/>
        <v>9</v>
      </c>
      <c r="D78" s="13">
        <f t="shared" si="41"/>
        <v>5</v>
      </c>
      <c r="E78" s="13">
        <f t="shared" si="41"/>
        <v>5</v>
      </c>
      <c r="F78" s="13">
        <f t="shared" si="41"/>
        <v>7</v>
      </c>
      <c r="G78" s="13">
        <f t="shared" si="41"/>
        <v>9</v>
      </c>
      <c r="H78" s="13">
        <f t="shared" si="41"/>
        <v>9</v>
      </c>
      <c r="I78" s="13">
        <f t="shared" si="41"/>
        <v>6</v>
      </c>
      <c r="J78" s="13">
        <f t="shared" si="41"/>
        <v>6</v>
      </c>
      <c r="K78" s="13">
        <f t="shared" si="41"/>
        <v>9</v>
      </c>
      <c r="L78" s="13">
        <f t="shared" si="41"/>
        <v>6</v>
      </c>
      <c r="M78" s="13">
        <f t="shared" si="41"/>
        <v>6</v>
      </c>
      <c r="N78" s="13">
        <f t="shared" si="41"/>
        <v>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.75" hidden="1">
      <c r="A79" s="58" t="str">
        <f t="shared" si="39"/>
        <v>Pieter Kroon</v>
      </c>
      <c r="B79" s="13">
        <f aca="true" t="shared" si="42" ref="B79:Z79">IF(B33&lt;(MAX(B$3:B$42)+1),B33,MAX(B$3:B$42)+1)</f>
        <v>7</v>
      </c>
      <c r="C79" s="13">
        <f t="shared" si="42"/>
        <v>9</v>
      </c>
      <c r="D79" s="13">
        <f t="shared" si="42"/>
        <v>5</v>
      </c>
      <c r="E79" s="13">
        <f t="shared" si="42"/>
        <v>5</v>
      </c>
      <c r="F79" s="13">
        <f t="shared" si="42"/>
        <v>7</v>
      </c>
      <c r="G79" s="13">
        <f t="shared" si="42"/>
        <v>9</v>
      </c>
      <c r="H79" s="13">
        <f t="shared" si="42"/>
        <v>9</v>
      </c>
      <c r="I79" s="13">
        <f t="shared" si="42"/>
        <v>6</v>
      </c>
      <c r="J79" s="13">
        <f t="shared" si="42"/>
        <v>6</v>
      </c>
      <c r="K79" s="13">
        <f t="shared" si="42"/>
        <v>9</v>
      </c>
      <c r="L79" s="13">
        <f t="shared" si="42"/>
        <v>6</v>
      </c>
      <c r="M79" s="13">
        <f t="shared" si="42"/>
        <v>6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.75" hidden="1">
      <c r="A80" s="58" t="str">
        <f t="shared" si="39"/>
        <v>Prins Willem</v>
      </c>
      <c r="B80" s="13">
        <f aca="true" t="shared" si="43" ref="B80:Z80">IF(B34&lt;(MAX(B$3:B$42)+1),B34,MAX(B$3:B$42)+1)</f>
        <v>7</v>
      </c>
      <c r="C80" s="13">
        <f t="shared" si="43"/>
        <v>9</v>
      </c>
      <c r="D80" s="13">
        <f t="shared" si="43"/>
        <v>5</v>
      </c>
      <c r="E80" s="13">
        <f t="shared" si="43"/>
        <v>5</v>
      </c>
      <c r="F80" s="13">
        <f t="shared" si="43"/>
        <v>7</v>
      </c>
      <c r="G80" s="13">
        <f t="shared" si="43"/>
        <v>9</v>
      </c>
      <c r="H80" s="13">
        <f t="shared" si="43"/>
        <v>9</v>
      </c>
      <c r="I80" s="13">
        <f t="shared" si="43"/>
        <v>6</v>
      </c>
      <c r="J80" s="13">
        <f t="shared" si="43"/>
        <v>6</v>
      </c>
      <c r="K80" s="13">
        <f t="shared" si="43"/>
        <v>9</v>
      </c>
      <c r="L80" s="13">
        <f t="shared" si="43"/>
        <v>6</v>
      </c>
      <c r="M80" s="13">
        <f t="shared" si="43"/>
        <v>6</v>
      </c>
      <c r="N80" s="13">
        <f t="shared" si="43"/>
        <v>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.75" hidden="1">
      <c r="A81" s="58" t="str">
        <f t="shared" si="39"/>
        <v>R.v. Renswoud</v>
      </c>
      <c r="B81" s="13">
        <f aca="true" t="shared" si="44" ref="B81:Z81">IF(B35&lt;(MAX(B$3:B$42)+1),B35,MAX(B$3:B$42)+1)</f>
        <v>7</v>
      </c>
      <c r="C81" s="13">
        <f t="shared" si="44"/>
        <v>9</v>
      </c>
      <c r="D81" s="13">
        <f t="shared" si="44"/>
        <v>5</v>
      </c>
      <c r="E81" s="13">
        <f t="shared" si="44"/>
        <v>5</v>
      </c>
      <c r="F81" s="13">
        <f t="shared" si="44"/>
        <v>7</v>
      </c>
      <c r="G81" s="13">
        <f t="shared" si="44"/>
        <v>9</v>
      </c>
      <c r="H81" s="13">
        <f t="shared" si="44"/>
        <v>9</v>
      </c>
      <c r="I81" s="13">
        <f t="shared" si="44"/>
        <v>6</v>
      </c>
      <c r="J81" s="13">
        <f t="shared" si="44"/>
        <v>6</v>
      </c>
      <c r="K81" s="13">
        <f t="shared" si="44"/>
        <v>9</v>
      </c>
      <c r="L81" s="13">
        <f t="shared" si="44"/>
        <v>6</v>
      </c>
      <c r="M81" s="13">
        <f t="shared" si="44"/>
        <v>6</v>
      </c>
      <c r="N81" s="13">
        <f t="shared" si="44"/>
        <v>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.75" hidden="1">
      <c r="A82" s="58" t="str">
        <f t="shared" si="39"/>
        <v>Rene Visser</v>
      </c>
      <c r="B82" s="13">
        <f aca="true" t="shared" si="45" ref="B82:Z82">IF(B36&lt;(MAX(B$3:B$42)+1),B36,MAX(B$3:B$42)+1)</f>
        <v>7</v>
      </c>
      <c r="C82" s="13">
        <f t="shared" si="45"/>
        <v>9</v>
      </c>
      <c r="D82" s="13">
        <f t="shared" si="45"/>
        <v>5</v>
      </c>
      <c r="E82" s="13">
        <f t="shared" si="45"/>
        <v>5</v>
      </c>
      <c r="F82" s="13">
        <f t="shared" si="45"/>
        <v>7</v>
      </c>
      <c r="G82" s="13">
        <f t="shared" si="45"/>
        <v>9</v>
      </c>
      <c r="H82" s="13">
        <f t="shared" si="45"/>
        <v>9</v>
      </c>
      <c r="I82" s="13">
        <f t="shared" si="45"/>
        <v>6</v>
      </c>
      <c r="J82" s="13">
        <f t="shared" si="45"/>
        <v>6</v>
      </c>
      <c r="K82" s="13">
        <f t="shared" si="45"/>
        <v>9</v>
      </c>
      <c r="L82" s="13">
        <f t="shared" si="45"/>
        <v>6</v>
      </c>
      <c r="M82" s="13">
        <f t="shared" si="45"/>
        <v>6</v>
      </c>
      <c r="N82" s="13">
        <f t="shared" si="45"/>
        <v>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.75" hidden="1">
      <c r="A83" s="58" t="str">
        <f t="shared" si="39"/>
        <v>R-J Noordhof</v>
      </c>
      <c r="B83" s="13">
        <f aca="true" t="shared" si="46" ref="B83:Z83">IF(B37&lt;(MAX(B$3:B$42)+1),B37,MAX(B$3:B$42)+1)</f>
        <v>7</v>
      </c>
      <c r="C83" s="13">
        <f t="shared" si="46"/>
        <v>9</v>
      </c>
      <c r="D83" s="13">
        <f t="shared" si="46"/>
        <v>5</v>
      </c>
      <c r="E83" s="13">
        <f t="shared" si="46"/>
        <v>5</v>
      </c>
      <c r="F83" s="13">
        <f t="shared" si="46"/>
        <v>7</v>
      </c>
      <c r="G83" s="13">
        <f t="shared" si="46"/>
        <v>9</v>
      </c>
      <c r="H83" s="13">
        <f t="shared" si="46"/>
        <v>9</v>
      </c>
      <c r="I83" s="13">
        <f t="shared" si="46"/>
        <v>6</v>
      </c>
      <c r="J83" s="13">
        <f t="shared" si="46"/>
        <v>6</v>
      </c>
      <c r="K83" s="13">
        <f t="shared" si="46"/>
        <v>9</v>
      </c>
      <c r="L83" s="13">
        <f t="shared" si="46"/>
        <v>6</v>
      </c>
      <c r="M83" s="13">
        <f t="shared" si="46"/>
        <v>6</v>
      </c>
      <c r="N83" s="13">
        <f t="shared" si="46"/>
        <v>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.75" hidden="1">
      <c r="A84" s="58" t="str">
        <f t="shared" si="39"/>
        <v>Robert Jan van Olphen</v>
      </c>
      <c r="B84" s="13">
        <f aca="true" t="shared" si="47" ref="B84:Z84">IF(B38&lt;(MAX(B$3:B$42)+1),B38,MAX(B$3:B$42)+1)</f>
        <v>1</v>
      </c>
      <c r="C84" s="13">
        <f t="shared" si="47"/>
        <v>3</v>
      </c>
      <c r="D84" s="13">
        <f t="shared" si="47"/>
        <v>1</v>
      </c>
      <c r="E84" s="13">
        <f t="shared" si="47"/>
        <v>1</v>
      </c>
      <c r="F84" s="13">
        <f t="shared" si="47"/>
        <v>7</v>
      </c>
      <c r="G84" s="13">
        <f t="shared" si="47"/>
        <v>3</v>
      </c>
      <c r="H84" s="13">
        <f t="shared" si="47"/>
        <v>3</v>
      </c>
      <c r="I84" s="13">
        <f t="shared" si="47"/>
        <v>2</v>
      </c>
      <c r="J84" s="13">
        <f t="shared" si="47"/>
        <v>4</v>
      </c>
      <c r="K84" s="13">
        <f t="shared" si="47"/>
        <v>9</v>
      </c>
      <c r="L84" s="13">
        <f t="shared" si="47"/>
        <v>6</v>
      </c>
      <c r="M84" s="13">
        <f t="shared" si="47"/>
        <v>3</v>
      </c>
      <c r="N84" s="13">
        <f t="shared" si="47"/>
        <v>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.75" hidden="1">
      <c r="A85" s="58" t="str">
        <f t="shared" si="39"/>
        <v>Tom Schootemeijer</v>
      </c>
      <c r="B85" s="13">
        <f aca="true" t="shared" si="48" ref="B85:Z85">IF(B39&lt;(MAX(B$3:B$42)+1),B39,MAX(B$3:B$42)+1)</f>
        <v>7</v>
      </c>
      <c r="C85" s="13">
        <f t="shared" si="48"/>
        <v>9</v>
      </c>
      <c r="D85" s="13">
        <f t="shared" si="48"/>
        <v>5</v>
      </c>
      <c r="E85" s="13">
        <f t="shared" si="48"/>
        <v>5</v>
      </c>
      <c r="F85" s="13">
        <f t="shared" si="48"/>
        <v>6</v>
      </c>
      <c r="G85" s="13">
        <f t="shared" si="48"/>
        <v>8</v>
      </c>
      <c r="H85" s="13">
        <f t="shared" si="48"/>
        <v>8</v>
      </c>
      <c r="I85" s="13">
        <f t="shared" si="48"/>
        <v>6</v>
      </c>
      <c r="J85" s="13">
        <f t="shared" si="48"/>
        <v>6</v>
      </c>
      <c r="K85" s="13">
        <f t="shared" si="48"/>
        <v>9</v>
      </c>
      <c r="L85" s="13">
        <f t="shared" si="48"/>
        <v>6</v>
      </c>
      <c r="M85" s="13">
        <f t="shared" si="48"/>
        <v>5</v>
      </c>
      <c r="N85" s="13">
        <f t="shared" si="48"/>
        <v>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.75" hidden="1">
      <c r="A86" s="58" t="str">
        <f t="shared" si="39"/>
        <v>Tom Specht</v>
      </c>
      <c r="B86" s="13">
        <f aca="true" t="shared" si="49" ref="B86:Z86">IF(B40&lt;(MAX(B$3:B$42)+1),B40,MAX(B$3:B$42)+1)</f>
        <v>7</v>
      </c>
      <c r="C86" s="13">
        <f t="shared" si="49"/>
        <v>9</v>
      </c>
      <c r="D86" s="13">
        <f t="shared" si="49"/>
        <v>5</v>
      </c>
      <c r="E86" s="13">
        <f t="shared" si="49"/>
        <v>5</v>
      </c>
      <c r="F86" s="13">
        <f t="shared" si="49"/>
        <v>7</v>
      </c>
      <c r="G86" s="13">
        <f t="shared" si="49"/>
        <v>9</v>
      </c>
      <c r="H86" s="13">
        <f t="shared" si="49"/>
        <v>9</v>
      </c>
      <c r="I86" s="13">
        <f t="shared" si="49"/>
        <v>6</v>
      </c>
      <c r="J86" s="13">
        <f t="shared" si="49"/>
        <v>6</v>
      </c>
      <c r="K86" s="13">
        <f t="shared" si="49"/>
        <v>9</v>
      </c>
      <c r="L86" s="13">
        <f t="shared" si="49"/>
        <v>6</v>
      </c>
      <c r="M86" s="13">
        <f t="shared" si="49"/>
        <v>6</v>
      </c>
      <c r="N86" s="13">
        <f t="shared" si="49"/>
        <v>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.75" hidden="1">
      <c r="A87" s="58" t="str">
        <f>A41</f>
        <v>Ton Ranzijn</v>
      </c>
      <c r="B87" s="13">
        <f aca="true" t="shared" si="50" ref="B87:Q87">IF(B41&lt;(MAX(B$3:B$42)+1),B41,MAX(B$3:B$42)+1)</f>
        <v>7</v>
      </c>
      <c r="C87" s="13">
        <f t="shared" si="50"/>
        <v>9</v>
      </c>
      <c r="D87" s="13">
        <f t="shared" si="50"/>
        <v>5</v>
      </c>
      <c r="E87" s="13">
        <f t="shared" si="50"/>
        <v>5</v>
      </c>
      <c r="F87" s="13">
        <f t="shared" si="50"/>
        <v>7</v>
      </c>
      <c r="G87" s="13">
        <f t="shared" si="50"/>
        <v>9</v>
      </c>
      <c r="H87" s="13">
        <f t="shared" si="50"/>
        <v>9</v>
      </c>
      <c r="I87" s="13">
        <f t="shared" si="50"/>
        <v>6</v>
      </c>
      <c r="J87" s="13">
        <f t="shared" si="50"/>
        <v>6</v>
      </c>
      <c r="K87" s="13">
        <f t="shared" si="50"/>
        <v>9</v>
      </c>
      <c r="L87" s="13">
        <f t="shared" si="50"/>
        <v>6</v>
      </c>
      <c r="M87" s="13">
        <f t="shared" si="50"/>
        <v>6</v>
      </c>
      <c r="N87" s="13">
        <f t="shared" si="50"/>
        <v>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3.5" hidden="1" thickBot="1">
      <c r="A88" s="59">
        <f>A42</f>
        <v>0</v>
      </c>
      <c r="B88" s="135">
        <f aca="true" t="shared" si="52" ref="B88:Z88">IF(B42&lt;(MAX(B$3:B$42)+1),B42,MAX(B$3:B$42)+1)</f>
        <v>7</v>
      </c>
      <c r="C88" s="135">
        <f t="shared" si="52"/>
        <v>9</v>
      </c>
      <c r="D88" s="135">
        <f t="shared" si="52"/>
        <v>5</v>
      </c>
      <c r="E88" s="135">
        <f t="shared" si="52"/>
        <v>5</v>
      </c>
      <c r="F88" s="135">
        <f t="shared" si="52"/>
        <v>7</v>
      </c>
      <c r="G88" s="135">
        <f t="shared" si="52"/>
        <v>9</v>
      </c>
      <c r="H88" s="135">
        <f t="shared" si="52"/>
        <v>9</v>
      </c>
      <c r="I88" s="135">
        <f t="shared" si="52"/>
        <v>6</v>
      </c>
      <c r="J88" s="135">
        <f t="shared" si="52"/>
        <v>6</v>
      </c>
      <c r="K88" s="135">
        <f t="shared" si="52"/>
        <v>9</v>
      </c>
      <c r="L88" s="135">
        <f t="shared" si="52"/>
        <v>6</v>
      </c>
      <c r="M88" s="135">
        <f t="shared" si="52"/>
        <v>6</v>
      </c>
      <c r="N88" s="135">
        <f t="shared" si="52"/>
        <v>1</v>
      </c>
      <c r="O88" s="135">
        <f t="shared" si="52"/>
        <v>1</v>
      </c>
      <c r="P88" s="135">
        <f t="shared" si="52"/>
        <v>1</v>
      </c>
      <c r="Q88" s="135">
        <f t="shared" si="52"/>
        <v>1</v>
      </c>
      <c r="R88" s="135">
        <f t="shared" si="52"/>
        <v>1</v>
      </c>
      <c r="S88" s="135">
        <f t="shared" si="52"/>
        <v>1</v>
      </c>
      <c r="T88" s="135">
        <f t="shared" si="52"/>
        <v>1</v>
      </c>
      <c r="U88" s="135">
        <f t="shared" si="52"/>
        <v>1</v>
      </c>
      <c r="V88" s="135">
        <f t="shared" si="52"/>
        <v>1</v>
      </c>
      <c r="W88" s="135">
        <f t="shared" si="52"/>
        <v>1</v>
      </c>
      <c r="X88" s="135">
        <f t="shared" si="52"/>
        <v>1</v>
      </c>
      <c r="Y88" s="135">
        <f t="shared" si="52"/>
        <v>1</v>
      </c>
      <c r="Z88" s="136">
        <f t="shared" si="52"/>
        <v>1</v>
      </c>
    </row>
    <row r="89" spans="2:26" ht="12.75" hidden="1">
      <c r="B89" s="137">
        <f>SUM(B49:B88)</f>
        <v>259</v>
      </c>
      <c r="C89" s="137">
        <f aca="true" t="shared" si="53" ref="C89:Z89">SUM(C49:C88)</f>
        <v>324</v>
      </c>
      <c r="D89" s="137">
        <f t="shared" si="53"/>
        <v>190</v>
      </c>
      <c r="E89" s="137">
        <f t="shared" si="53"/>
        <v>190</v>
      </c>
      <c r="F89" s="137">
        <f t="shared" si="53"/>
        <v>259</v>
      </c>
      <c r="G89" s="137">
        <f t="shared" si="53"/>
        <v>324</v>
      </c>
      <c r="H89" s="137">
        <f t="shared" si="53"/>
        <v>324</v>
      </c>
      <c r="I89" s="137">
        <f t="shared" si="53"/>
        <v>225</v>
      </c>
      <c r="J89" s="137">
        <f t="shared" si="53"/>
        <v>225</v>
      </c>
      <c r="K89" s="137">
        <f t="shared" si="53"/>
        <v>324</v>
      </c>
      <c r="L89" s="137">
        <f t="shared" si="53"/>
        <v>225</v>
      </c>
      <c r="M89" s="137">
        <f t="shared" si="53"/>
        <v>225</v>
      </c>
      <c r="N89" s="137">
        <f t="shared" si="53"/>
        <v>40</v>
      </c>
      <c r="O89" s="137">
        <f t="shared" si="53"/>
        <v>40</v>
      </c>
      <c r="P89" s="137">
        <f t="shared" si="53"/>
        <v>40</v>
      </c>
      <c r="Q89" s="137">
        <f t="shared" si="53"/>
        <v>40</v>
      </c>
      <c r="R89" s="137">
        <f t="shared" si="53"/>
        <v>40</v>
      </c>
      <c r="S89" s="137">
        <f t="shared" si="53"/>
        <v>40</v>
      </c>
      <c r="T89" s="137">
        <f t="shared" si="53"/>
        <v>40</v>
      </c>
      <c r="U89" s="137">
        <f t="shared" si="53"/>
        <v>40</v>
      </c>
      <c r="V89" s="137">
        <f t="shared" si="53"/>
        <v>40</v>
      </c>
      <c r="W89" s="137">
        <f t="shared" si="53"/>
        <v>40</v>
      </c>
      <c r="X89" s="137">
        <f t="shared" si="53"/>
        <v>40</v>
      </c>
      <c r="Y89" s="137">
        <f t="shared" si="53"/>
        <v>40</v>
      </c>
      <c r="Z89" s="137">
        <f t="shared" si="53"/>
        <v>40</v>
      </c>
    </row>
    <row r="90" ht="13.5" hidden="1" thickBot="1"/>
    <row r="91" spans="1:60" ht="13.5" thickBot="1">
      <c r="A91" s="171" t="s">
        <v>118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3"/>
      <c r="AB91" s="171" t="s">
        <v>130</v>
      </c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5"/>
      <c r="BF91" s="171" t="s">
        <v>119</v>
      </c>
      <c r="BG91" s="172"/>
      <c r="BH91" s="176"/>
    </row>
    <row r="92" spans="1:60" ht="13.5" thickBot="1">
      <c r="A92" s="114" t="s">
        <v>93</v>
      </c>
      <c r="B92" s="65" t="s">
        <v>42</v>
      </c>
      <c r="C92" s="65" t="s">
        <v>43</v>
      </c>
      <c r="D92" s="65" t="s">
        <v>44</v>
      </c>
      <c r="E92" s="65" t="s">
        <v>45</v>
      </c>
      <c r="F92" s="65" t="s">
        <v>46</v>
      </c>
      <c r="G92" s="65" t="s">
        <v>47</v>
      </c>
      <c r="H92" s="65" t="s">
        <v>48</v>
      </c>
      <c r="I92" s="65" t="s">
        <v>49</v>
      </c>
      <c r="J92" s="65" t="s">
        <v>50</v>
      </c>
      <c r="K92" s="65" t="s">
        <v>51</v>
      </c>
      <c r="L92" s="65" t="s">
        <v>52</v>
      </c>
      <c r="M92" s="65" t="s">
        <v>53</v>
      </c>
      <c r="N92" s="65" t="s">
        <v>54</v>
      </c>
      <c r="O92" s="65" t="s">
        <v>55</v>
      </c>
      <c r="P92" s="65" t="s">
        <v>56</v>
      </c>
      <c r="Q92" s="65" t="s">
        <v>57</v>
      </c>
      <c r="R92" s="65" t="s">
        <v>58</v>
      </c>
      <c r="S92" s="65" t="s">
        <v>59</v>
      </c>
      <c r="T92" s="65" t="s">
        <v>60</v>
      </c>
      <c r="U92" s="65" t="s">
        <v>61</v>
      </c>
      <c r="V92" s="65" t="s">
        <v>62</v>
      </c>
      <c r="W92" s="65" t="s">
        <v>63</v>
      </c>
      <c r="X92" s="65" t="s">
        <v>64</v>
      </c>
      <c r="Y92" s="65" t="s">
        <v>65</v>
      </c>
      <c r="Z92" s="100" t="s">
        <v>66</v>
      </c>
      <c r="AA92" s="107" t="s">
        <v>112</v>
      </c>
      <c r="AB92" s="169" t="s">
        <v>113</v>
      </c>
      <c r="AC92" s="170"/>
      <c r="AD92" s="114" t="s">
        <v>93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116</v>
      </c>
      <c r="BF92" s="114" t="s">
        <v>93</v>
      </c>
      <c r="BG92" s="100" t="s">
        <v>10</v>
      </c>
      <c r="BH92" s="100" t="s">
        <v>116</v>
      </c>
    </row>
    <row r="93" spans="1:60" ht="14.25" thickBot="1" thickTop="1">
      <c r="A93" s="62" t="str">
        <f aca="true" t="shared" si="54" ref="A93:A120">A3</f>
        <v>Andries de Munck</v>
      </c>
      <c r="B93" s="32">
        <f aca="true" t="shared" si="55" ref="B93:Z93">IF(B$89=40,0,B49)</f>
        <v>7</v>
      </c>
      <c r="C93" s="32">
        <f t="shared" si="55"/>
        <v>9</v>
      </c>
      <c r="D93" s="32">
        <f t="shared" si="55"/>
        <v>5</v>
      </c>
      <c r="E93" s="32">
        <f t="shared" si="55"/>
        <v>5</v>
      </c>
      <c r="F93" s="32">
        <f t="shared" si="55"/>
        <v>7</v>
      </c>
      <c r="G93" s="32">
        <f t="shared" si="55"/>
        <v>9</v>
      </c>
      <c r="H93" s="32">
        <f t="shared" si="55"/>
        <v>9</v>
      </c>
      <c r="I93" s="32">
        <f t="shared" si="55"/>
        <v>6</v>
      </c>
      <c r="J93" s="32">
        <f t="shared" si="55"/>
        <v>6</v>
      </c>
      <c r="K93" s="32">
        <f t="shared" si="55"/>
        <v>9</v>
      </c>
      <c r="L93" s="32">
        <f t="shared" si="55"/>
        <v>6</v>
      </c>
      <c r="M93" s="32">
        <f t="shared" si="55"/>
        <v>6</v>
      </c>
      <c r="N93" s="32">
        <f t="shared" si="55"/>
        <v>0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5">
        <f>COUNTIF(B93:Z93,"&gt;0")</f>
        <v>12</v>
      </c>
      <c r="AB93" s="112" t="s">
        <v>114</v>
      </c>
      <c r="AC93" s="113" t="s">
        <v>117</v>
      </c>
      <c r="AD93" s="62" t="str">
        <f aca="true" t="shared" si="56" ref="AD93:AD120">A3</f>
        <v>Andries de Munck</v>
      </c>
      <c r="AE93" s="32">
        <f aca="true" t="shared" si="57" ref="AE93:BC93">IF(AE$92&lt;=$AA$96,0,LARGE($B93:$Z93,AE$92))</f>
        <v>0</v>
      </c>
      <c r="AF93" s="32">
        <f t="shared" si="57"/>
        <v>0</v>
      </c>
      <c r="AG93" s="32">
        <f t="shared" si="57"/>
        <v>0</v>
      </c>
      <c r="AH93" s="32">
        <f t="shared" si="57"/>
        <v>0</v>
      </c>
      <c r="AI93" s="32">
        <f t="shared" si="57"/>
        <v>7</v>
      </c>
      <c r="AJ93" s="32">
        <f t="shared" si="57"/>
        <v>7</v>
      </c>
      <c r="AK93" s="32">
        <f t="shared" si="57"/>
        <v>6</v>
      </c>
      <c r="AL93" s="32">
        <f t="shared" si="57"/>
        <v>6</v>
      </c>
      <c r="AM93" s="32">
        <f t="shared" si="57"/>
        <v>6</v>
      </c>
      <c r="AN93" s="32">
        <f t="shared" si="57"/>
        <v>6</v>
      </c>
      <c r="AO93" s="32">
        <f t="shared" si="57"/>
        <v>5</v>
      </c>
      <c r="AP93" s="32">
        <f t="shared" si="57"/>
        <v>5</v>
      </c>
      <c r="AQ93" s="32">
        <f t="shared" si="57"/>
        <v>0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48</v>
      </c>
      <c r="BF93" s="62" t="s">
        <v>173</v>
      </c>
      <c r="BG93" s="104">
        <v>17</v>
      </c>
      <c r="BH93" s="116"/>
    </row>
    <row r="94" spans="1:60" ht="13.5" thickBot="1">
      <c r="A94" s="62" t="str">
        <f t="shared" si="54"/>
        <v>Bas van der Laan</v>
      </c>
      <c r="B94" s="32">
        <f aca="true" t="shared" si="58" ref="B94:Z94">IF(B$89=40,0,B50)</f>
        <v>7</v>
      </c>
      <c r="C94" s="32">
        <f t="shared" si="58"/>
        <v>9</v>
      </c>
      <c r="D94" s="32">
        <f t="shared" si="58"/>
        <v>5</v>
      </c>
      <c r="E94" s="32">
        <f t="shared" si="58"/>
        <v>5</v>
      </c>
      <c r="F94" s="32">
        <f t="shared" si="58"/>
        <v>7</v>
      </c>
      <c r="G94" s="32">
        <f t="shared" si="58"/>
        <v>9</v>
      </c>
      <c r="H94" s="32">
        <f t="shared" si="58"/>
        <v>9</v>
      </c>
      <c r="I94" s="32">
        <f t="shared" si="58"/>
        <v>6</v>
      </c>
      <c r="J94" s="32">
        <f t="shared" si="58"/>
        <v>6</v>
      </c>
      <c r="K94" s="32">
        <f t="shared" si="58"/>
        <v>9</v>
      </c>
      <c r="L94" s="32">
        <f t="shared" si="58"/>
        <v>6</v>
      </c>
      <c r="M94" s="32">
        <f t="shared" si="58"/>
        <v>6</v>
      </c>
      <c r="N94" s="32">
        <f t="shared" si="58"/>
        <v>0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31">
        <v>0</v>
      </c>
      <c r="AD94" s="62" t="str">
        <f t="shared" si="56"/>
        <v>Bas van der Laan</v>
      </c>
      <c r="AE94" s="32">
        <f aca="true" t="shared" si="59" ref="AE94:AT108">IF(AE$92&lt;=$AA$96,0,LARGE($B94:$Z94,AE$92))</f>
        <v>0</v>
      </c>
      <c r="AF94" s="32">
        <f t="shared" si="59"/>
        <v>0</v>
      </c>
      <c r="AG94" s="32">
        <f t="shared" si="59"/>
        <v>0</v>
      </c>
      <c r="AH94" s="32">
        <f t="shared" si="59"/>
        <v>0</v>
      </c>
      <c r="AI94" s="32">
        <f t="shared" si="59"/>
        <v>7</v>
      </c>
      <c r="AJ94" s="32">
        <f t="shared" si="59"/>
        <v>7</v>
      </c>
      <c r="AK94" s="32">
        <f t="shared" si="59"/>
        <v>6</v>
      </c>
      <c r="AL94" s="32">
        <f t="shared" si="59"/>
        <v>6</v>
      </c>
      <c r="AM94" s="32">
        <f t="shared" si="59"/>
        <v>6</v>
      </c>
      <c r="AN94" s="32">
        <f t="shared" si="59"/>
        <v>6</v>
      </c>
      <c r="AO94" s="32">
        <f t="shared" si="59"/>
        <v>5</v>
      </c>
      <c r="AP94" s="32">
        <f t="shared" si="59"/>
        <v>5</v>
      </c>
      <c r="AQ94" s="32">
        <f t="shared" si="59"/>
        <v>0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48</v>
      </c>
      <c r="BF94" s="62" t="s">
        <v>16</v>
      </c>
      <c r="BG94" s="105">
        <v>22</v>
      </c>
      <c r="BH94" s="117"/>
    </row>
    <row r="95" spans="1:60" ht="13.5" thickBot="1">
      <c r="A95" s="62" t="str">
        <f t="shared" si="54"/>
        <v>Bauk Waringa</v>
      </c>
      <c r="B95" s="32">
        <f aca="true" t="shared" si="62" ref="B95:Z95">IF(B$89=40,0,B51)</f>
        <v>7</v>
      </c>
      <c r="C95" s="32">
        <f t="shared" si="62"/>
        <v>9</v>
      </c>
      <c r="D95" s="32">
        <f t="shared" si="62"/>
        <v>5</v>
      </c>
      <c r="E95" s="32">
        <f t="shared" si="62"/>
        <v>5</v>
      </c>
      <c r="F95" s="32">
        <f t="shared" si="62"/>
        <v>7</v>
      </c>
      <c r="G95" s="32">
        <f t="shared" si="62"/>
        <v>9</v>
      </c>
      <c r="H95" s="32">
        <f t="shared" si="62"/>
        <v>9</v>
      </c>
      <c r="I95" s="32">
        <f t="shared" si="62"/>
        <v>6</v>
      </c>
      <c r="J95" s="32">
        <f t="shared" si="62"/>
        <v>6</v>
      </c>
      <c r="K95" s="32">
        <f t="shared" si="62"/>
        <v>9</v>
      </c>
      <c r="L95" s="32">
        <f t="shared" si="62"/>
        <v>6</v>
      </c>
      <c r="M95" s="32">
        <f t="shared" si="62"/>
        <v>6</v>
      </c>
      <c r="N95" s="32">
        <f t="shared" si="62"/>
        <v>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115</v>
      </c>
      <c r="AB95" s="109">
        <v>1</v>
      </c>
      <c r="AC95" s="132">
        <v>0</v>
      </c>
      <c r="AD95" s="62" t="str">
        <f t="shared" si="56"/>
        <v>Bauk Waringa</v>
      </c>
      <c r="AE95" s="32">
        <f t="shared" si="59"/>
        <v>0</v>
      </c>
      <c r="AF95" s="32">
        <f t="shared" si="59"/>
        <v>0</v>
      </c>
      <c r="AG95" s="32">
        <f t="shared" si="59"/>
        <v>0</v>
      </c>
      <c r="AH95" s="32">
        <f t="shared" si="59"/>
        <v>0</v>
      </c>
      <c r="AI95" s="32">
        <f t="shared" si="59"/>
        <v>7</v>
      </c>
      <c r="AJ95" s="32">
        <f t="shared" si="59"/>
        <v>7</v>
      </c>
      <c r="AK95" s="32">
        <f t="shared" si="59"/>
        <v>6</v>
      </c>
      <c r="AL95" s="32">
        <f t="shared" si="59"/>
        <v>6</v>
      </c>
      <c r="AM95" s="32">
        <f t="shared" si="59"/>
        <v>6</v>
      </c>
      <c r="AN95" s="32">
        <f t="shared" si="59"/>
        <v>6</v>
      </c>
      <c r="AO95" s="32">
        <f t="shared" si="59"/>
        <v>5</v>
      </c>
      <c r="AP95" s="32">
        <f t="shared" si="59"/>
        <v>5</v>
      </c>
      <c r="AQ95" s="32">
        <f t="shared" si="59"/>
        <v>0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48</v>
      </c>
      <c r="BF95" s="62" t="s">
        <v>206</v>
      </c>
      <c r="BG95" s="105">
        <v>22</v>
      </c>
      <c r="BH95" s="117"/>
    </row>
    <row r="96" spans="1:60" ht="14.25" thickBot="1" thickTop="1">
      <c r="A96" s="62" t="str">
        <f t="shared" si="54"/>
        <v>Bert Heintzberger</v>
      </c>
      <c r="B96" s="32">
        <f aca="true" t="shared" si="63" ref="B96:Z96">IF(B$89=40,0,B52)</f>
        <v>4</v>
      </c>
      <c r="C96" s="32">
        <f t="shared" si="63"/>
        <v>7</v>
      </c>
      <c r="D96" s="32">
        <f t="shared" si="63"/>
        <v>5</v>
      </c>
      <c r="E96" s="32">
        <f t="shared" si="63"/>
        <v>5</v>
      </c>
      <c r="F96" s="32">
        <f t="shared" si="63"/>
        <v>3</v>
      </c>
      <c r="G96" s="32">
        <f t="shared" si="63"/>
        <v>4</v>
      </c>
      <c r="H96" s="32">
        <f t="shared" si="63"/>
        <v>2</v>
      </c>
      <c r="I96" s="32">
        <f t="shared" si="63"/>
        <v>3</v>
      </c>
      <c r="J96" s="32">
        <f t="shared" si="63"/>
        <v>3</v>
      </c>
      <c r="K96" s="32">
        <f t="shared" si="63"/>
        <v>4</v>
      </c>
      <c r="L96" s="32">
        <f t="shared" si="63"/>
        <v>1</v>
      </c>
      <c r="M96" s="32">
        <f t="shared" si="63"/>
        <v>6</v>
      </c>
      <c r="N96" s="32">
        <f t="shared" si="63"/>
        <v>0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5">
        <f>VLOOKUP(AA93,AB94:AC119,2,FALSE)</f>
        <v>4</v>
      </c>
      <c r="AB96" s="109">
        <v>2</v>
      </c>
      <c r="AC96" s="132">
        <v>0</v>
      </c>
      <c r="AD96" s="62" t="str">
        <f t="shared" si="56"/>
        <v>Bert Heintzberger</v>
      </c>
      <c r="AE96" s="32">
        <f t="shared" si="59"/>
        <v>0</v>
      </c>
      <c r="AF96" s="32">
        <f t="shared" si="59"/>
        <v>0</v>
      </c>
      <c r="AG96" s="32">
        <f t="shared" si="59"/>
        <v>0</v>
      </c>
      <c r="AH96" s="32">
        <f t="shared" si="59"/>
        <v>0</v>
      </c>
      <c r="AI96" s="32">
        <f t="shared" si="59"/>
        <v>4</v>
      </c>
      <c r="AJ96" s="32">
        <f t="shared" si="59"/>
        <v>4</v>
      </c>
      <c r="AK96" s="32">
        <f t="shared" si="59"/>
        <v>4</v>
      </c>
      <c r="AL96" s="32">
        <f t="shared" si="59"/>
        <v>3</v>
      </c>
      <c r="AM96" s="32">
        <f t="shared" si="59"/>
        <v>3</v>
      </c>
      <c r="AN96" s="32">
        <f t="shared" si="59"/>
        <v>3</v>
      </c>
      <c r="AO96" s="32">
        <f t="shared" si="59"/>
        <v>2</v>
      </c>
      <c r="AP96" s="32">
        <f t="shared" si="59"/>
        <v>1</v>
      </c>
      <c r="AQ96" s="32">
        <f t="shared" si="59"/>
        <v>0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24</v>
      </c>
      <c r="BF96" s="62" t="s">
        <v>132</v>
      </c>
      <c r="BG96" s="105">
        <v>24</v>
      </c>
      <c r="BH96" s="117"/>
    </row>
    <row r="97" spans="1:60" ht="12.75">
      <c r="A97" s="62" t="str">
        <f t="shared" si="54"/>
        <v>Bert Munter</v>
      </c>
      <c r="B97" s="32">
        <f aca="true" t="shared" si="64" ref="B97:Z97">IF(B$89=40,0,B53)</f>
        <v>7</v>
      </c>
      <c r="C97" s="32">
        <f t="shared" si="64"/>
        <v>8</v>
      </c>
      <c r="D97" s="32">
        <f t="shared" si="64"/>
        <v>2</v>
      </c>
      <c r="E97" s="32">
        <f t="shared" si="64"/>
        <v>3</v>
      </c>
      <c r="F97" s="32">
        <f t="shared" si="64"/>
        <v>1</v>
      </c>
      <c r="G97" s="32">
        <f t="shared" si="64"/>
        <v>7</v>
      </c>
      <c r="H97" s="32">
        <f t="shared" si="64"/>
        <v>4</v>
      </c>
      <c r="I97" s="32">
        <f t="shared" si="64"/>
        <v>6</v>
      </c>
      <c r="J97" s="32">
        <f t="shared" si="64"/>
        <v>6</v>
      </c>
      <c r="K97" s="32">
        <f t="shared" si="64"/>
        <v>7</v>
      </c>
      <c r="L97" s="32">
        <f t="shared" si="64"/>
        <v>4</v>
      </c>
      <c r="M97" s="32">
        <f t="shared" si="64"/>
        <v>6</v>
      </c>
      <c r="N97" s="32">
        <f t="shared" si="64"/>
        <v>0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32">
        <v>1</v>
      </c>
      <c r="AD97" s="62" t="str">
        <f t="shared" si="56"/>
        <v>Bert Munter</v>
      </c>
      <c r="AE97" s="32">
        <f t="shared" si="59"/>
        <v>0</v>
      </c>
      <c r="AF97" s="32">
        <f t="shared" si="59"/>
        <v>0</v>
      </c>
      <c r="AG97" s="32">
        <f t="shared" si="59"/>
        <v>0</v>
      </c>
      <c r="AH97" s="32">
        <f t="shared" si="59"/>
        <v>0</v>
      </c>
      <c r="AI97" s="32">
        <f t="shared" si="59"/>
        <v>6</v>
      </c>
      <c r="AJ97" s="32">
        <f t="shared" si="59"/>
        <v>6</v>
      </c>
      <c r="AK97" s="32">
        <f t="shared" si="59"/>
        <v>6</v>
      </c>
      <c r="AL97" s="32">
        <f t="shared" si="59"/>
        <v>4</v>
      </c>
      <c r="AM97" s="32">
        <f t="shared" si="59"/>
        <v>4</v>
      </c>
      <c r="AN97" s="32">
        <f t="shared" si="59"/>
        <v>3</v>
      </c>
      <c r="AO97" s="32">
        <f t="shared" si="59"/>
        <v>2</v>
      </c>
      <c r="AP97" s="32">
        <f t="shared" si="59"/>
        <v>1</v>
      </c>
      <c r="AQ97" s="32">
        <f t="shared" si="59"/>
        <v>0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32</v>
      </c>
      <c r="BF97" s="62" t="s">
        <v>98</v>
      </c>
      <c r="BG97" s="105">
        <v>28</v>
      </c>
      <c r="BH97" s="117"/>
    </row>
    <row r="98" spans="1:60" ht="12.75">
      <c r="A98" s="62" t="str">
        <f t="shared" si="54"/>
        <v>Boonacker Erik</v>
      </c>
      <c r="B98" s="32">
        <f aca="true" t="shared" si="65" ref="B98:Z98">IF(B$89=40,0,B54)</f>
        <v>7</v>
      </c>
      <c r="C98" s="32">
        <f t="shared" si="65"/>
        <v>9</v>
      </c>
      <c r="D98" s="32">
        <f t="shared" si="65"/>
        <v>5</v>
      </c>
      <c r="E98" s="32">
        <f t="shared" si="65"/>
        <v>5</v>
      </c>
      <c r="F98" s="32">
        <f t="shared" si="65"/>
        <v>7</v>
      </c>
      <c r="G98" s="32">
        <f t="shared" si="65"/>
        <v>9</v>
      </c>
      <c r="H98" s="32">
        <f t="shared" si="65"/>
        <v>9</v>
      </c>
      <c r="I98" s="32">
        <f t="shared" si="65"/>
        <v>6</v>
      </c>
      <c r="J98" s="32">
        <f t="shared" si="65"/>
        <v>6</v>
      </c>
      <c r="K98" s="32">
        <f t="shared" si="65"/>
        <v>9</v>
      </c>
      <c r="L98" s="32">
        <f t="shared" si="65"/>
        <v>6</v>
      </c>
      <c r="M98" s="32">
        <f t="shared" si="65"/>
        <v>6</v>
      </c>
      <c r="N98" s="32">
        <f t="shared" si="65"/>
        <v>0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32">
        <v>1</v>
      </c>
      <c r="AD98" s="62" t="str">
        <f t="shared" si="56"/>
        <v>Boonacker Erik</v>
      </c>
      <c r="AE98" s="32">
        <f t="shared" si="59"/>
        <v>0</v>
      </c>
      <c r="AF98" s="32">
        <f t="shared" si="59"/>
        <v>0</v>
      </c>
      <c r="AG98" s="32">
        <f t="shared" si="59"/>
        <v>0</v>
      </c>
      <c r="AH98" s="32">
        <f t="shared" si="59"/>
        <v>0</v>
      </c>
      <c r="AI98" s="32">
        <f t="shared" si="59"/>
        <v>7</v>
      </c>
      <c r="AJ98" s="32">
        <f t="shared" si="59"/>
        <v>7</v>
      </c>
      <c r="AK98" s="32">
        <f t="shared" si="59"/>
        <v>6</v>
      </c>
      <c r="AL98" s="32">
        <f t="shared" si="59"/>
        <v>6</v>
      </c>
      <c r="AM98" s="32">
        <f t="shared" si="59"/>
        <v>6</v>
      </c>
      <c r="AN98" s="32">
        <f t="shared" si="59"/>
        <v>6</v>
      </c>
      <c r="AO98" s="32">
        <f t="shared" si="59"/>
        <v>5</v>
      </c>
      <c r="AP98" s="32">
        <f t="shared" si="59"/>
        <v>5</v>
      </c>
      <c r="AQ98" s="32">
        <f t="shared" si="59"/>
        <v>0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48</v>
      </c>
      <c r="BF98" s="62" t="s">
        <v>164</v>
      </c>
      <c r="BG98" s="105">
        <v>28</v>
      </c>
      <c r="BH98" s="117"/>
    </row>
    <row r="99" spans="1:60" ht="12.75">
      <c r="A99" s="62" t="str">
        <f t="shared" si="54"/>
        <v>Ed Mica</v>
      </c>
      <c r="B99" s="32">
        <f aca="true" t="shared" si="66" ref="B99:Z99">IF(B$89=40,0,B55)</f>
        <v>7</v>
      </c>
      <c r="C99" s="32">
        <f t="shared" si="66"/>
        <v>9</v>
      </c>
      <c r="D99" s="32">
        <f t="shared" si="66"/>
        <v>5</v>
      </c>
      <c r="E99" s="32">
        <f t="shared" si="66"/>
        <v>5</v>
      </c>
      <c r="F99" s="32">
        <f t="shared" si="66"/>
        <v>7</v>
      </c>
      <c r="G99" s="32">
        <f t="shared" si="66"/>
        <v>9</v>
      </c>
      <c r="H99" s="32">
        <f t="shared" si="66"/>
        <v>9</v>
      </c>
      <c r="I99" s="32">
        <f t="shared" si="66"/>
        <v>6</v>
      </c>
      <c r="J99" s="32">
        <f t="shared" si="66"/>
        <v>6</v>
      </c>
      <c r="K99" s="32">
        <f t="shared" si="66"/>
        <v>9</v>
      </c>
      <c r="L99" s="32">
        <f t="shared" si="66"/>
        <v>6</v>
      </c>
      <c r="M99" s="32">
        <f t="shared" si="66"/>
        <v>6</v>
      </c>
      <c r="N99" s="32">
        <f t="shared" si="66"/>
        <v>0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32">
        <v>1</v>
      </c>
      <c r="AD99" s="62" t="str">
        <f t="shared" si="56"/>
        <v>Ed Mica</v>
      </c>
      <c r="AE99" s="32">
        <f t="shared" si="59"/>
        <v>0</v>
      </c>
      <c r="AF99" s="32">
        <f t="shared" si="59"/>
        <v>0</v>
      </c>
      <c r="AG99" s="32">
        <f t="shared" si="59"/>
        <v>0</v>
      </c>
      <c r="AH99" s="32">
        <f t="shared" si="59"/>
        <v>0</v>
      </c>
      <c r="AI99" s="32">
        <f t="shared" si="59"/>
        <v>7</v>
      </c>
      <c r="AJ99" s="32">
        <f t="shared" si="59"/>
        <v>7</v>
      </c>
      <c r="AK99" s="32">
        <f t="shared" si="59"/>
        <v>6</v>
      </c>
      <c r="AL99" s="32">
        <f t="shared" si="59"/>
        <v>6</v>
      </c>
      <c r="AM99" s="32">
        <f t="shared" si="59"/>
        <v>6</v>
      </c>
      <c r="AN99" s="32">
        <f t="shared" si="59"/>
        <v>6</v>
      </c>
      <c r="AO99" s="32">
        <f t="shared" si="59"/>
        <v>5</v>
      </c>
      <c r="AP99" s="32">
        <f t="shared" si="59"/>
        <v>5</v>
      </c>
      <c r="AQ99" s="32">
        <f t="shared" si="59"/>
        <v>0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48</v>
      </c>
      <c r="BF99" s="62" t="s">
        <v>23</v>
      </c>
      <c r="BG99" s="105">
        <v>32</v>
      </c>
      <c r="BH99" s="117"/>
    </row>
    <row r="100" spans="1:60" ht="12.75">
      <c r="A100" s="62" t="str">
        <f t="shared" si="54"/>
        <v>Eric Mulder</v>
      </c>
      <c r="B100" s="32">
        <f aca="true" t="shared" si="67" ref="B100:Z100">IF(B$89=40,0,B56)</f>
        <v>7</v>
      </c>
      <c r="C100" s="32">
        <f t="shared" si="67"/>
        <v>9</v>
      </c>
      <c r="D100" s="32">
        <f t="shared" si="67"/>
        <v>5</v>
      </c>
      <c r="E100" s="32">
        <f t="shared" si="67"/>
        <v>5</v>
      </c>
      <c r="F100" s="32">
        <f t="shared" si="67"/>
        <v>7</v>
      </c>
      <c r="G100" s="32">
        <f t="shared" si="67"/>
        <v>9</v>
      </c>
      <c r="H100" s="32">
        <f t="shared" si="67"/>
        <v>9</v>
      </c>
      <c r="I100" s="32">
        <f t="shared" si="67"/>
        <v>6</v>
      </c>
      <c r="J100" s="32">
        <f t="shared" si="67"/>
        <v>6</v>
      </c>
      <c r="K100" s="32">
        <f t="shared" si="67"/>
        <v>9</v>
      </c>
      <c r="L100" s="32">
        <f t="shared" si="67"/>
        <v>6</v>
      </c>
      <c r="M100" s="32">
        <f t="shared" si="67"/>
        <v>6</v>
      </c>
      <c r="N100" s="32">
        <f t="shared" si="67"/>
        <v>0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32">
        <v>2</v>
      </c>
      <c r="AD100" s="62" t="str">
        <f t="shared" si="56"/>
        <v>Eric Mulder</v>
      </c>
      <c r="AE100" s="32">
        <f t="shared" si="59"/>
        <v>0</v>
      </c>
      <c r="AF100" s="32">
        <f t="shared" si="59"/>
        <v>0</v>
      </c>
      <c r="AG100" s="32">
        <f t="shared" si="59"/>
        <v>0</v>
      </c>
      <c r="AH100" s="32">
        <f t="shared" si="59"/>
        <v>0</v>
      </c>
      <c r="AI100" s="32">
        <f t="shared" si="59"/>
        <v>7</v>
      </c>
      <c r="AJ100" s="32">
        <f t="shared" si="59"/>
        <v>7</v>
      </c>
      <c r="AK100" s="32">
        <f t="shared" si="59"/>
        <v>6</v>
      </c>
      <c r="AL100" s="32">
        <f t="shared" si="59"/>
        <v>6</v>
      </c>
      <c r="AM100" s="32">
        <f t="shared" si="59"/>
        <v>6</v>
      </c>
      <c r="AN100" s="32">
        <f t="shared" si="59"/>
        <v>6</v>
      </c>
      <c r="AO100" s="32">
        <f t="shared" si="59"/>
        <v>5</v>
      </c>
      <c r="AP100" s="32">
        <f t="shared" si="59"/>
        <v>5</v>
      </c>
      <c r="AQ100" s="32">
        <f t="shared" si="59"/>
        <v>0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48</v>
      </c>
      <c r="BF100" s="62" t="s">
        <v>3</v>
      </c>
      <c r="BG100" s="105">
        <v>37</v>
      </c>
      <c r="BH100" s="117"/>
    </row>
    <row r="101" spans="1:60" ht="12.75">
      <c r="A101" s="62" t="str">
        <f t="shared" si="54"/>
        <v>Erik Boonacker</v>
      </c>
      <c r="B101" s="32">
        <f aca="true" t="shared" si="68" ref="B101:Z101">IF(B$89=40,0,B57)</f>
        <v>7</v>
      </c>
      <c r="C101" s="32">
        <f t="shared" si="68"/>
        <v>9</v>
      </c>
      <c r="D101" s="32">
        <f t="shared" si="68"/>
        <v>5</v>
      </c>
      <c r="E101" s="32">
        <f t="shared" si="68"/>
        <v>5</v>
      </c>
      <c r="F101" s="32">
        <f t="shared" si="68"/>
        <v>7</v>
      </c>
      <c r="G101" s="32">
        <f t="shared" si="68"/>
        <v>9</v>
      </c>
      <c r="H101" s="32">
        <f t="shared" si="68"/>
        <v>9</v>
      </c>
      <c r="I101" s="32">
        <f t="shared" si="68"/>
        <v>6</v>
      </c>
      <c r="J101" s="32">
        <f t="shared" si="68"/>
        <v>6</v>
      </c>
      <c r="K101" s="32">
        <f t="shared" si="68"/>
        <v>9</v>
      </c>
      <c r="L101" s="32">
        <f t="shared" si="68"/>
        <v>6</v>
      </c>
      <c r="M101" s="32">
        <f t="shared" si="68"/>
        <v>6</v>
      </c>
      <c r="N101" s="32">
        <f t="shared" si="68"/>
        <v>0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32">
        <v>2</v>
      </c>
      <c r="AD101" s="62" t="str">
        <f t="shared" si="56"/>
        <v>Erik Boonacker</v>
      </c>
      <c r="AE101" s="32">
        <f t="shared" si="59"/>
        <v>0</v>
      </c>
      <c r="AF101" s="32">
        <f t="shared" si="59"/>
        <v>0</v>
      </c>
      <c r="AG101" s="32">
        <f t="shared" si="59"/>
        <v>0</v>
      </c>
      <c r="AH101" s="32">
        <f t="shared" si="59"/>
        <v>0</v>
      </c>
      <c r="AI101" s="32">
        <f t="shared" si="59"/>
        <v>7</v>
      </c>
      <c r="AJ101" s="32">
        <f t="shared" si="59"/>
        <v>7</v>
      </c>
      <c r="AK101" s="32">
        <f t="shared" si="59"/>
        <v>6</v>
      </c>
      <c r="AL101" s="32">
        <f t="shared" si="59"/>
        <v>6</v>
      </c>
      <c r="AM101" s="32">
        <f t="shared" si="59"/>
        <v>6</v>
      </c>
      <c r="AN101" s="32">
        <f t="shared" si="59"/>
        <v>6</v>
      </c>
      <c r="AO101" s="32">
        <f t="shared" si="59"/>
        <v>5</v>
      </c>
      <c r="AP101" s="32">
        <f t="shared" si="59"/>
        <v>5</v>
      </c>
      <c r="AQ101" s="32">
        <f t="shared" si="59"/>
        <v>0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48</v>
      </c>
      <c r="BF101" s="62" t="s">
        <v>141</v>
      </c>
      <c r="BG101" s="105">
        <v>43</v>
      </c>
      <c r="BH101" s="117"/>
    </row>
    <row r="102" spans="1:60" ht="12.75">
      <c r="A102" s="62" t="str">
        <f t="shared" si="54"/>
        <v>Frans Oortwijn</v>
      </c>
      <c r="B102" s="32">
        <f aca="true" t="shared" si="69" ref="B102:Z103">IF(B$89=40,0,B58)</f>
        <v>7</v>
      </c>
      <c r="C102" s="32">
        <f t="shared" si="69"/>
        <v>9</v>
      </c>
      <c r="D102" s="32">
        <f t="shared" si="69"/>
        <v>5</v>
      </c>
      <c r="E102" s="32">
        <f t="shared" si="69"/>
        <v>5</v>
      </c>
      <c r="F102" s="32">
        <f t="shared" si="69"/>
        <v>7</v>
      </c>
      <c r="G102" s="32">
        <f t="shared" si="69"/>
        <v>9</v>
      </c>
      <c r="H102" s="32">
        <f t="shared" si="69"/>
        <v>9</v>
      </c>
      <c r="I102" s="32">
        <f t="shared" si="69"/>
        <v>6</v>
      </c>
      <c r="J102" s="32">
        <f t="shared" si="69"/>
        <v>6</v>
      </c>
      <c r="K102" s="32">
        <f t="shared" si="69"/>
        <v>9</v>
      </c>
      <c r="L102" s="32">
        <f t="shared" si="69"/>
        <v>6</v>
      </c>
      <c r="M102" s="32">
        <f t="shared" si="69"/>
        <v>6</v>
      </c>
      <c r="N102" s="32">
        <f t="shared" si="69"/>
        <v>0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32">
        <v>2</v>
      </c>
      <c r="AD102" s="62" t="str">
        <f t="shared" si="56"/>
        <v>Frans Oortwijn</v>
      </c>
      <c r="AE102" s="32">
        <f t="shared" si="59"/>
        <v>0</v>
      </c>
      <c r="AF102" s="32">
        <f t="shared" si="59"/>
        <v>0</v>
      </c>
      <c r="AG102" s="32">
        <f t="shared" si="59"/>
        <v>0</v>
      </c>
      <c r="AH102" s="32">
        <f t="shared" si="59"/>
        <v>0</v>
      </c>
      <c r="AI102" s="32">
        <f t="shared" si="59"/>
        <v>7</v>
      </c>
      <c r="AJ102" s="32">
        <f t="shared" si="59"/>
        <v>7</v>
      </c>
      <c r="AK102" s="32">
        <f t="shared" si="59"/>
        <v>6</v>
      </c>
      <c r="AL102" s="32">
        <f t="shared" si="59"/>
        <v>6</v>
      </c>
      <c r="AM102" s="32">
        <f t="shared" si="59"/>
        <v>6</v>
      </c>
      <c r="AN102" s="32">
        <f t="shared" si="59"/>
        <v>6</v>
      </c>
      <c r="AO102" s="32">
        <f t="shared" si="59"/>
        <v>5</v>
      </c>
      <c r="AP102" s="32">
        <f t="shared" si="59"/>
        <v>5</v>
      </c>
      <c r="AQ102" s="32">
        <f t="shared" si="59"/>
        <v>0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48</v>
      </c>
      <c r="BF102" s="62" t="s">
        <v>158</v>
      </c>
      <c r="BG102" s="105">
        <v>46</v>
      </c>
      <c r="BH102" s="117"/>
    </row>
    <row r="103" spans="1:60" ht="12.75">
      <c r="A103" s="62" t="str">
        <f t="shared" si="54"/>
        <v>Hans en Cor Semeins</v>
      </c>
      <c r="B103" s="32">
        <f aca="true" t="shared" si="70" ref="B103:Z103">IF(B$89=40,0,B59)</f>
        <v>7</v>
      </c>
      <c r="C103" s="32">
        <f t="shared" si="70"/>
        <v>2</v>
      </c>
      <c r="D103" s="32">
        <f t="shared" si="70"/>
        <v>5</v>
      </c>
      <c r="E103" s="32">
        <f t="shared" si="69"/>
        <v>5</v>
      </c>
      <c r="F103" s="32">
        <f t="shared" si="70"/>
        <v>7</v>
      </c>
      <c r="G103" s="32">
        <f t="shared" si="70"/>
        <v>9</v>
      </c>
      <c r="H103" s="32">
        <f t="shared" si="70"/>
        <v>9</v>
      </c>
      <c r="I103" s="32">
        <f t="shared" si="70"/>
        <v>6</v>
      </c>
      <c r="J103" s="32">
        <f t="shared" si="70"/>
        <v>6</v>
      </c>
      <c r="K103" s="32">
        <f t="shared" si="70"/>
        <v>9</v>
      </c>
      <c r="L103" s="32">
        <f t="shared" si="70"/>
        <v>6</v>
      </c>
      <c r="M103" s="32">
        <f t="shared" si="70"/>
        <v>6</v>
      </c>
      <c r="N103" s="32">
        <f t="shared" si="70"/>
        <v>0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32">
        <v>3</v>
      </c>
      <c r="AD103" s="62" t="str">
        <f t="shared" si="56"/>
        <v>Hans en Cor Semeins</v>
      </c>
      <c r="AE103" s="32">
        <f t="shared" si="59"/>
        <v>0</v>
      </c>
      <c r="AF103" s="32">
        <f t="shared" si="59"/>
        <v>0</v>
      </c>
      <c r="AG103" s="32">
        <f t="shared" si="59"/>
        <v>0</v>
      </c>
      <c r="AH103" s="32">
        <f t="shared" si="59"/>
        <v>0</v>
      </c>
      <c r="AI103" s="32">
        <f t="shared" si="59"/>
        <v>7</v>
      </c>
      <c r="AJ103" s="32">
        <f t="shared" si="59"/>
        <v>6</v>
      </c>
      <c r="AK103" s="32">
        <f t="shared" si="59"/>
        <v>6</v>
      </c>
      <c r="AL103" s="32">
        <f t="shared" si="59"/>
        <v>6</v>
      </c>
      <c r="AM103" s="32">
        <f t="shared" si="59"/>
        <v>6</v>
      </c>
      <c r="AN103" s="32">
        <f t="shared" si="59"/>
        <v>5</v>
      </c>
      <c r="AO103" s="32">
        <f t="shared" si="59"/>
        <v>5</v>
      </c>
      <c r="AP103" s="32">
        <f t="shared" si="59"/>
        <v>2</v>
      </c>
      <c r="AQ103" s="32">
        <f t="shared" si="59"/>
        <v>0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43</v>
      </c>
      <c r="BF103" s="62" t="s">
        <v>196</v>
      </c>
      <c r="BG103" s="105">
        <v>47</v>
      </c>
      <c r="BH103" s="117"/>
    </row>
    <row r="104" spans="1:60" ht="12.75">
      <c r="A104" s="62" t="str">
        <f t="shared" si="54"/>
        <v>Henk Klein Overmeer</v>
      </c>
      <c r="B104" s="32">
        <f aca="true" t="shared" si="71" ref="B104:Z104">IF(B$89=40,0,B60)</f>
        <v>7</v>
      </c>
      <c r="C104" s="32">
        <f t="shared" si="71"/>
        <v>9</v>
      </c>
      <c r="D104" s="32">
        <f t="shared" si="71"/>
        <v>5</v>
      </c>
      <c r="E104" s="32">
        <f t="shared" si="71"/>
        <v>5</v>
      </c>
      <c r="F104" s="32">
        <f t="shared" si="71"/>
        <v>7</v>
      </c>
      <c r="G104" s="32">
        <f t="shared" si="71"/>
        <v>9</v>
      </c>
      <c r="H104" s="32">
        <f t="shared" si="71"/>
        <v>9</v>
      </c>
      <c r="I104" s="32">
        <f t="shared" si="71"/>
        <v>6</v>
      </c>
      <c r="J104" s="32">
        <f t="shared" si="71"/>
        <v>6</v>
      </c>
      <c r="K104" s="32">
        <f t="shared" si="71"/>
        <v>9</v>
      </c>
      <c r="L104" s="32">
        <f t="shared" si="71"/>
        <v>6</v>
      </c>
      <c r="M104" s="32">
        <f t="shared" si="71"/>
        <v>6</v>
      </c>
      <c r="N104" s="32">
        <f t="shared" si="71"/>
        <v>0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>
        <v>10</v>
      </c>
      <c r="AC104" s="132">
        <v>3</v>
      </c>
      <c r="AD104" s="62" t="str">
        <f t="shared" si="56"/>
        <v>Henk Klein Overmeer</v>
      </c>
      <c r="AE104" s="32">
        <f t="shared" si="59"/>
        <v>0</v>
      </c>
      <c r="AF104" s="32">
        <f t="shared" si="59"/>
        <v>0</v>
      </c>
      <c r="AG104" s="32">
        <f t="shared" si="59"/>
        <v>0</v>
      </c>
      <c r="AH104" s="32">
        <f t="shared" si="59"/>
        <v>0</v>
      </c>
      <c r="AI104" s="32">
        <f t="shared" si="59"/>
        <v>7</v>
      </c>
      <c r="AJ104" s="32">
        <f t="shared" si="59"/>
        <v>7</v>
      </c>
      <c r="AK104" s="32">
        <f t="shared" si="59"/>
        <v>6</v>
      </c>
      <c r="AL104" s="32">
        <f t="shared" si="59"/>
        <v>6</v>
      </c>
      <c r="AM104" s="32">
        <f t="shared" si="59"/>
        <v>6</v>
      </c>
      <c r="AN104" s="32">
        <f t="shared" si="59"/>
        <v>6</v>
      </c>
      <c r="AO104" s="32">
        <f t="shared" si="59"/>
        <v>5</v>
      </c>
      <c r="AP104" s="32">
        <f t="shared" si="59"/>
        <v>5</v>
      </c>
      <c r="AQ104" s="32">
        <f t="shared" si="59"/>
        <v>0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48</v>
      </c>
      <c r="BF104" s="62" t="s">
        <v>162</v>
      </c>
      <c r="BG104" s="105">
        <v>47</v>
      </c>
      <c r="BH104" s="117"/>
    </row>
    <row r="105" spans="1:60" ht="12.75">
      <c r="A105" s="62" t="str">
        <f t="shared" si="54"/>
        <v>Jacob</v>
      </c>
      <c r="B105" s="32">
        <f aca="true" t="shared" si="72" ref="B105:Z105">IF(B$89=40,0,B61)</f>
        <v>7</v>
      </c>
      <c r="C105" s="32">
        <f t="shared" si="72"/>
        <v>9</v>
      </c>
      <c r="D105" s="32">
        <f t="shared" si="72"/>
        <v>5</v>
      </c>
      <c r="E105" s="32">
        <f t="shared" si="72"/>
        <v>5</v>
      </c>
      <c r="F105" s="32">
        <f t="shared" si="72"/>
        <v>7</v>
      </c>
      <c r="G105" s="32">
        <f t="shared" si="72"/>
        <v>9</v>
      </c>
      <c r="H105" s="32">
        <f t="shared" si="72"/>
        <v>9</v>
      </c>
      <c r="I105" s="32">
        <f t="shared" si="72"/>
        <v>6</v>
      </c>
      <c r="J105" s="32">
        <f t="shared" si="72"/>
        <v>6</v>
      </c>
      <c r="K105" s="32">
        <f t="shared" si="72"/>
        <v>8</v>
      </c>
      <c r="L105" s="32">
        <f t="shared" si="72"/>
        <v>6</v>
      </c>
      <c r="M105" s="32">
        <f t="shared" si="72"/>
        <v>6</v>
      </c>
      <c r="N105" s="32">
        <f t="shared" si="72"/>
        <v>0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>
        <v>11</v>
      </c>
      <c r="AC105" s="132">
        <v>3</v>
      </c>
      <c r="AD105" s="62" t="str">
        <f t="shared" si="56"/>
        <v>Jacob</v>
      </c>
      <c r="AE105" s="32">
        <f t="shared" si="59"/>
        <v>0</v>
      </c>
      <c r="AF105" s="32">
        <f t="shared" si="59"/>
        <v>0</v>
      </c>
      <c r="AG105" s="32">
        <f t="shared" si="59"/>
        <v>0</v>
      </c>
      <c r="AH105" s="32">
        <f t="shared" si="59"/>
        <v>0</v>
      </c>
      <c r="AI105" s="32">
        <f t="shared" si="59"/>
        <v>7</v>
      </c>
      <c r="AJ105" s="32">
        <f t="shared" si="59"/>
        <v>7</v>
      </c>
      <c r="AK105" s="32">
        <f t="shared" si="59"/>
        <v>6</v>
      </c>
      <c r="AL105" s="32">
        <f t="shared" si="59"/>
        <v>6</v>
      </c>
      <c r="AM105" s="32">
        <f t="shared" si="59"/>
        <v>6</v>
      </c>
      <c r="AN105" s="32">
        <f t="shared" si="59"/>
        <v>6</v>
      </c>
      <c r="AO105" s="32">
        <f t="shared" si="59"/>
        <v>5</v>
      </c>
      <c r="AP105" s="32">
        <f t="shared" si="59"/>
        <v>5</v>
      </c>
      <c r="AQ105" s="32">
        <f t="shared" si="59"/>
        <v>0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48</v>
      </c>
      <c r="BF105" s="62" t="s">
        <v>146</v>
      </c>
      <c r="BG105" s="105">
        <v>48</v>
      </c>
      <c r="BH105" s="117"/>
    </row>
    <row r="106" spans="1:60" ht="12.75">
      <c r="A106" s="62" t="str">
        <f t="shared" si="54"/>
        <v>Janita Wilting</v>
      </c>
      <c r="B106" s="32">
        <f aca="true" t="shared" si="73" ref="B106:Z106">IF(B$89=40,0,B62)</f>
        <v>6</v>
      </c>
      <c r="C106" s="32">
        <f t="shared" si="73"/>
        <v>9</v>
      </c>
      <c r="D106" s="32">
        <f t="shared" si="73"/>
        <v>5</v>
      </c>
      <c r="E106" s="32">
        <f t="shared" si="73"/>
        <v>5</v>
      </c>
      <c r="F106" s="32">
        <f t="shared" si="73"/>
        <v>7</v>
      </c>
      <c r="G106" s="32">
        <f t="shared" si="73"/>
        <v>9</v>
      </c>
      <c r="H106" s="32">
        <f t="shared" si="73"/>
        <v>9</v>
      </c>
      <c r="I106" s="32">
        <f t="shared" si="73"/>
        <v>6</v>
      </c>
      <c r="J106" s="32">
        <f t="shared" si="73"/>
        <v>6</v>
      </c>
      <c r="K106" s="32">
        <f t="shared" si="73"/>
        <v>9</v>
      </c>
      <c r="L106" s="32">
        <f t="shared" si="73"/>
        <v>6</v>
      </c>
      <c r="M106" s="32">
        <f t="shared" si="73"/>
        <v>6</v>
      </c>
      <c r="N106" s="32">
        <f t="shared" si="73"/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>
        <v>12</v>
      </c>
      <c r="AC106" s="132">
        <v>4</v>
      </c>
      <c r="AD106" s="62" t="str">
        <f t="shared" si="56"/>
        <v>Janita Wilting</v>
      </c>
      <c r="AE106" s="32">
        <f t="shared" si="59"/>
        <v>0</v>
      </c>
      <c r="AF106" s="32">
        <f t="shared" si="59"/>
        <v>0</v>
      </c>
      <c r="AG106" s="32">
        <f t="shared" si="59"/>
        <v>0</v>
      </c>
      <c r="AH106" s="32">
        <f t="shared" si="59"/>
        <v>0</v>
      </c>
      <c r="AI106" s="32">
        <f t="shared" si="59"/>
        <v>7</v>
      </c>
      <c r="AJ106" s="32">
        <f t="shared" si="59"/>
        <v>6</v>
      </c>
      <c r="AK106" s="32">
        <f t="shared" si="59"/>
        <v>6</v>
      </c>
      <c r="AL106" s="32">
        <f t="shared" si="59"/>
        <v>6</v>
      </c>
      <c r="AM106" s="32">
        <f t="shared" si="59"/>
        <v>6</v>
      </c>
      <c r="AN106" s="32">
        <f t="shared" si="59"/>
        <v>6</v>
      </c>
      <c r="AO106" s="32">
        <f t="shared" si="59"/>
        <v>5</v>
      </c>
      <c r="AP106" s="32">
        <f t="shared" si="59"/>
        <v>5</v>
      </c>
      <c r="AQ106" s="32">
        <f t="shared" si="59"/>
        <v>0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47</v>
      </c>
      <c r="BF106" s="62" t="s">
        <v>178</v>
      </c>
      <c r="BG106" s="105">
        <v>48</v>
      </c>
      <c r="BH106" s="117"/>
    </row>
    <row r="107" spans="1:60" ht="12.75">
      <c r="A107" s="62" t="str">
        <f t="shared" si="54"/>
        <v>Jeroen Dijks</v>
      </c>
      <c r="B107" s="32">
        <f aca="true" t="shared" si="74" ref="B107:Z107">IF(B$89=40,0,B63)</f>
        <v>3</v>
      </c>
      <c r="C107" s="32">
        <f t="shared" si="74"/>
        <v>5</v>
      </c>
      <c r="D107" s="32">
        <f t="shared" si="74"/>
        <v>4</v>
      </c>
      <c r="E107" s="32">
        <f t="shared" si="74"/>
        <v>2</v>
      </c>
      <c r="F107" s="32">
        <f t="shared" si="74"/>
        <v>7</v>
      </c>
      <c r="G107" s="32">
        <f t="shared" si="74"/>
        <v>1</v>
      </c>
      <c r="H107" s="32">
        <f t="shared" si="74"/>
        <v>5</v>
      </c>
      <c r="I107" s="32">
        <f t="shared" si="74"/>
        <v>4</v>
      </c>
      <c r="J107" s="32">
        <f t="shared" si="74"/>
        <v>6</v>
      </c>
      <c r="K107" s="32">
        <f t="shared" si="74"/>
        <v>5</v>
      </c>
      <c r="L107" s="32">
        <f t="shared" si="74"/>
        <v>2</v>
      </c>
      <c r="M107" s="32">
        <f t="shared" si="74"/>
        <v>1</v>
      </c>
      <c r="N107" s="32">
        <f t="shared" si="74"/>
        <v>0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>
        <v>13</v>
      </c>
      <c r="AC107" s="132">
        <v>4</v>
      </c>
      <c r="AD107" s="62" t="str">
        <f t="shared" si="56"/>
        <v>Jeroen Dijks</v>
      </c>
      <c r="AE107" s="32">
        <f t="shared" si="59"/>
        <v>0</v>
      </c>
      <c r="AF107" s="32">
        <f t="shared" si="59"/>
        <v>0</v>
      </c>
      <c r="AG107" s="32">
        <f t="shared" si="59"/>
        <v>0</v>
      </c>
      <c r="AH107" s="32">
        <f t="shared" si="59"/>
        <v>0</v>
      </c>
      <c r="AI107" s="32">
        <f t="shared" si="59"/>
        <v>5</v>
      </c>
      <c r="AJ107" s="32">
        <f t="shared" si="59"/>
        <v>4</v>
      </c>
      <c r="AK107" s="32">
        <f t="shared" si="59"/>
        <v>4</v>
      </c>
      <c r="AL107" s="32">
        <f t="shared" si="59"/>
        <v>3</v>
      </c>
      <c r="AM107" s="32">
        <f t="shared" si="59"/>
        <v>2</v>
      </c>
      <c r="AN107" s="32">
        <f t="shared" si="59"/>
        <v>2</v>
      </c>
      <c r="AO107" s="32">
        <f t="shared" si="59"/>
        <v>1</v>
      </c>
      <c r="AP107" s="32">
        <f t="shared" si="59"/>
        <v>1</v>
      </c>
      <c r="AQ107" s="32">
        <f t="shared" si="59"/>
        <v>0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22</v>
      </c>
      <c r="BF107" s="62" t="s">
        <v>153</v>
      </c>
      <c r="BG107" s="105">
        <v>48</v>
      </c>
      <c r="BH107" s="117"/>
    </row>
    <row r="108" spans="1:60" ht="12.75">
      <c r="A108" s="62" t="str">
        <f t="shared" si="54"/>
        <v>John Schrama</v>
      </c>
      <c r="B108" s="32">
        <f aca="true" t="shared" si="75" ref="B108:Z108">IF(B$89=40,0,B64)</f>
        <v>7</v>
      </c>
      <c r="C108" s="32">
        <f t="shared" si="75"/>
        <v>9</v>
      </c>
      <c r="D108" s="32">
        <f t="shared" si="75"/>
        <v>5</v>
      </c>
      <c r="E108" s="32">
        <f t="shared" si="75"/>
        <v>5</v>
      </c>
      <c r="F108" s="32">
        <f t="shared" si="75"/>
        <v>7</v>
      </c>
      <c r="G108" s="32">
        <f t="shared" si="75"/>
        <v>9</v>
      </c>
      <c r="H108" s="32">
        <f t="shared" si="75"/>
        <v>9</v>
      </c>
      <c r="I108" s="32">
        <f t="shared" si="75"/>
        <v>6</v>
      </c>
      <c r="J108" s="32">
        <f t="shared" si="75"/>
        <v>6</v>
      </c>
      <c r="K108" s="32">
        <f t="shared" si="75"/>
        <v>9</v>
      </c>
      <c r="L108" s="32">
        <f t="shared" si="75"/>
        <v>6</v>
      </c>
      <c r="M108" s="32">
        <f t="shared" si="75"/>
        <v>6</v>
      </c>
      <c r="N108" s="32">
        <f t="shared" si="75"/>
        <v>0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>
        <v>14</v>
      </c>
      <c r="AC108" s="132">
        <v>4</v>
      </c>
      <c r="AD108" s="62" t="str">
        <f t="shared" si="56"/>
        <v>John Schrama</v>
      </c>
      <c r="AE108" s="32">
        <f t="shared" si="59"/>
        <v>0</v>
      </c>
      <c r="AF108" s="32">
        <f t="shared" si="59"/>
        <v>0</v>
      </c>
      <c r="AG108" s="32">
        <f t="shared" si="59"/>
        <v>0</v>
      </c>
      <c r="AH108" s="32">
        <f t="shared" si="59"/>
        <v>0</v>
      </c>
      <c r="AI108" s="32">
        <f t="shared" si="59"/>
        <v>7</v>
      </c>
      <c r="AJ108" s="32">
        <f t="shared" si="59"/>
        <v>7</v>
      </c>
      <c r="AK108" s="32">
        <f t="shared" si="59"/>
        <v>6</v>
      </c>
      <c r="AL108" s="32">
        <f t="shared" si="59"/>
        <v>6</v>
      </c>
      <c r="AM108" s="32">
        <f t="shared" si="59"/>
        <v>6</v>
      </c>
      <c r="AN108" s="32">
        <f t="shared" si="59"/>
        <v>6</v>
      </c>
      <c r="AO108" s="32">
        <f t="shared" si="59"/>
        <v>5</v>
      </c>
      <c r="AP108" s="32">
        <f t="shared" si="59"/>
        <v>5</v>
      </c>
      <c r="AQ108" s="32">
        <f t="shared" si="59"/>
        <v>0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48</v>
      </c>
      <c r="BF108" s="62" t="s">
        <v>159</v>
      </c>
      <c r="BG108" s="105">
        <v>48</v>
      </c>
      <c r="BH108" s="117"/>
    </row>
    <row r="109" spans="1:60" ht="12.75">
      <c r="A109" s="62" t="str">
        <f t="shared" si="54"/>
        <v>Kevin Weeren</v>
      </c>
      <c r="B109" s="32">
        <f aca="true" t="shared" si="76" ref="B109:Z109">IF(B$89=40,0,B65)</f>
        <v>7</v>
      </c>
      <c r="C109" s="32">
        <f t="shared" si="76"/>
        <v>9</v>
      </c>
      <c r="D109" s="32">
        <f t="shared" si="76"/>
        <v>5</v>
      </c>
      <c r="E109" s="32">
        <f>IF(E$89=40,0,E65)</f>
        <v>5</v>
      </c>
      <c r="F109" s="32">
        <f t="shared" si="76"/>
        <v>7</v>
      </c>
      <c r="G109" s="32">
        <f t="shared" si="76"/>
        <v>9</v>
      </c>
      <c r="H109" s="32">
        <f t="shared" si="76"/>
        <v>9</v>
      </c>
      <c r="I109" s="32">
        <f t="shared" si="76"/>
        <v>6</v>
      </c>
      <c r="J109" s="32">
        <f t="shared" si="76"/>
        <v>6</v>
      </c>
      <c r="K109" s="32">
        <f t="shared" si="76"/>
        <v>9</v>
      </c>
      <c r="L109" s="32">
        <f t="shared" si="76"/>
        <v>6</v>
      </c>
      <c r="M109" s="32">
        <f t="shared" si="76"/>
        <v>6</v>
      </c>
      <c r="N109" s="32">
        <f t="shared" si="76"/>
        <v>0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>
        <v>15</v>
      </c>
      <c r="AC109" s="132">
        <v>5</v>
      </c>
      <c r="AD109" s="62" t="str">
        <f t="shared" si="56"/>
        <v>Kevin Weeren</v>
      </c>
      <c r="AE109" s="32">
        <f>IF(AE$92&lt;=$AA$96,0,LARGE($B109:$Z109,AE$92))</f>
        <v>0</v>
      </c>
      <c r="AF109" s="32">
        <f>IF(AF$92&lt;=$AA$96,0,LARGE($B109:$Z109,AF$92))</f>
        <v>0</v>
      </c>
      <c r="AG109" s="32">
        <f aca="true" t="shared" si="77" ref="AG109:AV109">IF(AG$92&lt;=$AA$96,0,LARGE($B109:$Z109,AG$92))</f>
        <v>0</v>
      </c>
      <c r="AH109" s="32">
        <f t="shared" si="77"/>
        <v>0</v>
      </c>
      <c r="AI109" s="32">
        <f t="shared" si="77"/>
        <v>7</v>
      </c>
      <c r="AJ109" s="32">
        <f t="shared" si="77"/>
        <v>7</v>
      </c>
      <c r="AK109" s="32">
        <f t="shared" si="77"/>
        <v>6</v>
      </c>
      <c r="AL109" s="32">
        <f t="shared" si="77"/>
        <v>6</v>
      </c>
      <c r="AM109" s="32">
        <f t="shared" si="77"/>
        <v>6</v>
      </c>
      <c r="AN109" s="32">
        <f t="shared" si="77"/>
        <v>6</v>
      </c>
      <c r="AO109" s="32">
        <f t="shared" si="77"/>
        <v>5</v>
      </c>
      <c r="AP109" s="32">
        <f t="shared" si="77"/>
        <v>5</v>
      </c>
      <c r="AQ109" s="32">
        <f t="shared" si="77"/>
        <v>0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48</v>
      </c>
      <c r="BF109" s="62" t="s">
        <v>7</v>
      </c>
      <c r="BG109" s="105">
        <v>48</v>
      </c>
      <c r="BH109" s="117"/>
    </row>
    <row r="110" spans="1:60" ht="12.75">
      <c r="A110" s="62" t="str">
        <f t="shared" si="54"/>
        <v>Klaas Akkerman</v>
      </c>
      <c r="B110" s="32">
        <f aca="true" t="shared" si="79" ref="B110:Z110">IF(B$89=40,0,B66)</f>
        <v>7</v>
      </c>
      <c r="C110" s="32">
        <f t="shared" si="79"/>
        <v>9</v>
      </c>
      <c r="D110" s="32">
        <f t="shared" si="79"/>
        <v>5</v>
      </c>
      <c r="E110" s="32">
        <f>IF(E$89=40,0,E66)</f>
        <v>5</v>
      </c>
      <c r="F110" s="32">
        <f t="shared" si="79"/>
        <v>7</v>
      </c>
      <c r="G110" s="32">
        <f t="shared" si="79"/>
        <v>9</v>
      </c>
      <c r="H110" s="32">
        <f t="shared" si="79"/>
        <v>9</v>
      </c>
      <c r="I110" s="32">
        <f t="shared" si="79"/>
        <v>6</v>
      </c>
      <c r="J110" s="32">
        <f t="shared" si="79"/>
        <v>6</v>
      </c>
      <c r="K110" s="32">
        <f t="shared" si="79"/>
        <v>9</v>
      </c>
      <c r="L110" s="32">
        <f t="shared" si="79"/>
        <v>6</v>
      </c>
      <c r="M110" s="32">
        <f t="shared" si="79"/>
        <v>6</v>
      </c>
      <c r="N110" s="32">
        <f t="shared" si="79"/>
        <v>0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>
        <v>16</v>
      </c>
      <c r="AC110" s="132">
        <v>5</v>
      </c>
      <c r="AD110" s="62" t="str">
        <f t="shared" si="56"/>
        <v>Klaas Akkerman</v>
      </c>
      <c r="AE110" s="32">
        <f aca="true" t="shared" si="80" ref="AE110:AE120">IF(AE$92&lt;=$AA$96,0,LARGE($B110:$Z110,AE$92))</f>
        <v>0</v>
      </c>
      <c r="AF110" s="32">
        <f aca="true" t="shared" si="81" ref="AF110:AT124">IF(AF$92&lt;=$AA$96,0,LARGE($B110:$Z110,AF$92))</f>
        <v>0</v>
      </c>
      <c r="AG110" s="32">
        <f t="shared" si="81"/>
        <v>0</v>
      </c>
      <c r="AH110" s="32">
        <f t="shared" si="81"/>
        <v>0</v>
      </c>
      <c r="AI110" s="32">
        <f t="shared" si="81"/>
        <v>7</v>
      </c>
      <c r="AJ110" s="32">
        <f t="shared" si="81"/>
        <v>7</v>
      </c>
      <c r="AK110" s="32">
        <f t="shared" si="81"/>
        <v>6</v>
      </c>
      <c r="AL110" s="32">
        <f t="shared" si="81"/>
        <v>6</v>
      </c>
      <c r="AM110" s="32">
        <f t="shared" si="81"/>
        <v>6</v>
      </c>
      <c r="AN110" s="32">
        <f t="shared" si="81"/>
        <v>6</v>
      </c>
      <c r="AO110" s="32">
        <f t="shared" si="81"/>
        <v>5</v>
      </c>
      <c r="AP110" s="32">
        <f t="shared" si="81"/>
        <v>5</v>
      </c>
      <c r="AQ110" s="32">
        <f t="shared" si="81"/>
        <v>0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48</v>
      </c>
      <c r="BF110" s="62" t="s">
        <v>27</v>
      </c>
      <c r="BG110" s="105">
        <v>48</v>
      </c>
      <c r="BH110" s="117"/>
    </row>
    <row r="111" spans="1:60" ht="12.75">
      <c r="A111" s="62" t="str">
        <f t="shared" si="54"/>
        <v>Klaas Wijma</v>
      </c>
      <c r="B111" s="32">
        <f aca="true" t="shared" si="82" ref="B111:Z111">IF(B$89=40,0,B67)</f>
        <v>2</v>
      </c>
      <c r="C111" s="32">
        <f t="shared" si="82"/>
        <v>4</v>
      </c>
      <c r="D111" s="32">
        <f t="shared" si="82"/>
        <v>3</v>
      </c>
      <c r="E111" s="32">
        <f t="shared" si="82"/>
        <v>5</v>
      </c>
      <c r="F111" s="32">
        <f t="shared" si="82"/>
        <v>2</v>
      </c>
      <c r="G111" s="32">
        <f t="shared" si="82"/>
        <v>6</v>
      </c>
      <c r="H111" s="32">
        <f t="shared" si="82"/>
        <v>9</v>
      </c>
      <c r="I111" s="32">
        <f t="shared" si="82"/>
        <v>6</v>
      </c>
      <c r="J111" s="32">
        <f t="shared" si="82"/>
        <v>6</v>
      </c>
      <c r="K111" s="32">
        <f t="shared" si="82"/>
        <v>2</v>
      </c>
      <c r="L111" s="32">
        <f t="shared" si="82"/>
        <v>6</v>
      </c>
      <c r="M111" s="32">
        <f t="shared" si="82"/>
        <v>4</v>
      </c>
      <c r="N111" s="32">
        <f t="shared" si="82"/>
        <v>0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>
        <v>17</v>
      </c>
      <c r="AC111" s="132">
        <v>5</v>
      </c>
      <c r="AD111" s="62" t="str">
        <f t="shared" si="56"/>
        <v>Klaas Wijma</v>
      </c>
      <c r="AE111" s="32">
        <f t="shared" si="80"/>
        <v>0</v>
      </c>
      <c r="AF111" s="32">
        <f t="shared" si="81"/>
        <v>0</v>
      </c>
      <c r="AG111" s="32">
        <f t="shared" si="81"/>
        <v>0</v>
      </c>
      <c r="AH111" s="32">
        <f t="shared" si="81"/>
        <v>0</v>
      </c>
      <c r="AI111" s="32">
        <f t="shared" si="81"/>
        <v>6</v>
      </c>
      <c r="AJ111" s="32">
        <f t="shared" si="81"/>
        <v>5</v>
      </c>
      <c r="AK111" s="32">
        <f t="shared" si="81"/>
        <v>4</v>
      </c>
      <c r="AL111" s="32">
        <f t="shared" si="81"/>
        <v>4</v>
      </c>
      <c r="AM111" s="32">
        <f t="shared" si="81"/>
        <v>3</v>
      </c>
      <c r="AN111" s="32">
        <f t="shared" si="81"/>
        <v>2</v>
      </c>
      <c r="AO111" s="32">
        <f t="shared" si="81"/>
        <v>2</v>
      </c>
      <c r="AP111" s="32">
        <f t="shared" si="81"/>
        <v>2</v>
      </c>
      <c r="AQ111" s="32">
        <f t="shared" si="81"/>
        <v>0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28</v>
      </c>
      <c r="BF111" s="62" t="s">
        <v>171</v>
      </c>
      <c r="BG111" s="105">
        <v>48</v>
      </c>
      <c r="BH111" s="117"/>
    </row>
    <row r="112" spans="1:60" ht="12.75">
      <c r="A112" s="62" t="str">
        <f t="shared" si="54"/>
        <v>Leo Kion</v>
      </c>
      <c r="B112" s="32">
        <f aca="true" t="shared" si="83" ref="B112:Z113">IF(B$89=40,0,B68)</f>
        <v>5</v>
      </c>
      <c r="C112" s="32">
        <f t="shared" si="83"/>
        <v>6</v>
      </c>
      <c r="D112" s="32">
        <f t="shared" si="83"/>
        <v>5</v>
      </c>
      <c r="E112" s="32">
        <f t="shared" si="83"/>
        <v>5</v>
      </c>
      <c r="F112" s="32">
        <f t="shared" si="83"/>
        <v>4</v>
      </c>
      <c r="G112" s="32">
        <f t="shared" si="83"/>
        <v>2</v>
      </c>
      <c r="H112" s="32">
        <f t="shared" si="83"/>
        <v>6</v>
      </c>
      <c r="I112" s="32">
        <f t="shared" si="83"/>
        <v>6</v>
      </c>
      <c r="J112" s="32">
        <f t="shared" si="83"/>
        <v>5</v>
      </c>
      <c r="K112" s="32">
        <f t="shared" si="83"/>
        <v>6</v>
      </c>
      <c r="L112" s="32">
        <f t="shared" si="83"/>
        <v>5</v>
      </c>
      <c r="M112" s="32">
        <f t="shared" si="83"/>
        <v>6</v>
      </c>
      <c r="N112" s="32">
        <f t="shared" si="83"/>
        <v>0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>
        <v>18</v>
      </c>
      <c r="AC112" s="132">
        <v>6</v>
      </c>
      <c r="AD112" s="62" t="str">
        <f t="shared" si="56"/>
        <v>Leo Kion</v>
      </c>
      <c r="AE112" s="32">
        <f t="shared" si="80"/>
        <v>0</v>
      </c>
      <c r="AF112" s="32">
        <f t="shared" si="81"/>
        <v>0</v>
      </c>
      <c r="AG112" s="32">
        <f t="shared" si="81"/>
        <v>0</v>
      </c>
      <c r="AH112" s="32">
        <f t="shared" si="81"/>
        <v>0</v>
      </c>
      <c r="AI112" s="32">
        <f t="shared" si="81"/>
        <v>6</v>
      </c>
      <c r="AJ112" s="32">
        <f t="shared" si="81"/>
        <v>5</v>
      </c>
      <c r="AK112" s="32">
        <f t="shared" si="81"/>
        <v>5</v>
      </c>
      <c r="AL112" s="32">
        <f t="shared" si="81"/>
        <v>5</v>
      </c>
      <c r="AM112" s="32">
        <f t="shared" si="81"/>
        <v>5</v>
      </c>
      <c r="AN112" s="32">
        <f t="shared" si="81"/>
        <v>5</v>
      </c>
      <c r="AO112" s="32">
        <f t="shared" si="81"/>
        <v>4</v>
      </c>
      <c r="AP112" s="32">
        <f t="shared" si="81"/>
        <v>2</v>
      </c>
      <c r="AQ112" s="32">
        <f t="shared" si="81"/>
        <v>0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37</v>
      </c>
      <c r="BF112" s="62" t="s">
        <v>180</v>
      </c>
      <c r="BG112" s="105">
        <v>48</v>
      </c>
      <c r="BH112" s="117"/>
    </row>
    <row r="113" spans="1:60" ht="12.75">
      <c r="A113" s="62" t="str">
        <f t="shared" si="54"/>
        <v>Luc Mossel</v>
      </c>
      <c r="B113" s="32">
        <f aca="true" t="shared" si="84" ref="B113:Z113">IF(B$89=40,0,B69)</f>
        <v>7</v>
      </c>
      <c r="C113" s="32">
        <f t="shared" si="84"/>
        <v>9</v>
      </c>
      <c r="D113" s="32">
        <f t="shared" si="84"/>
        <v>5</v>
      </c>
      <c r="E113" s="32">
        <f t="shared" si="83"/>
        <v>5</v>
      </c>
      <c r="F113" s="32">
        <f t="shared" si="84"/>
        <v>7</v>
      </c>
      <c r="G113" s="32">
        <f t="shared" si="84"/>
        <v>9</v>
      </c>
      <c r="H113" s="32">
        <f t="shared" si="84"/>
        <v>9</v>
      </c>
      <c r="I113" s="32">
        <f t="shared" si="84"/>
        <v>6</v>
      </c>
      <c r="J113" s="32">
        <f t="shared" si="84"/>
        <v>6</v>
      </c>
      <c r="K113" s="32">
        <f t="shared" si="84"/>
        <v>9</v>
      </c>
      <c r="L113" s="32">
        <f t="shared" si="84"/>
        <v>6</v>
      </c>
      <c r="M113" s="32">
        <f t="shared" si="84"/>
        <v>6</v>
      </c>
      <c r="N113" s="32">
        <f t="shared" si="84"/>
        <v>0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/>
      <c r="AC113" s="132"/>
      <c r="AD113" s="62" t="str">
        <f t="shared" si="56"/>
        <v>Luc Mossel</v>
      </c>
      <c r="AE113" s="32">
        <f t="shared" si="80"/>
        <v>0</v>
      </c>
      <c r="AF113" s="32">
        <f t="shared" si="81"/>
        <v>0</v>
      </c>
      <c r="AG113" s="32">
        <f t="shared" si="81"/>
        <v>0</v>
      </c>
      <c r="AH113" s="32">
        <f t="shared" si="81"/>
        <v>0</v>
      </c>
      <c r="AI113" s="32">
        <f t="shared" si="81"/>
        <v>7</v>
      </c>
      <c r="AJ113" s="32">
        <f t="shared" si="81"/>
        <v>7</v>
      </c>
      <c r="AK113" s="32">
        <f t="shared" si="81"/>
        <v>6</v>
      </c>
      <c r="AL113" s="32">
        <f t="shared" si="81"/>
        <v>6</v>
      </c>
      <c r="AM113" s="32">
        <f t="shared" si="81"/>
        <v>6</v>
      </c>
      <c r="AN113" s="32">
        <f t="shared" si="81"/>
        <v>6</v>
      </c>
      <c r="AO113" s="32">
        <f t="shared" si="81"/>
        <v>5</v>
      </c>
      <c r="AP113" s="32">
        <f t="shared" si="81"/>
        <v>5</v>
      </c>
      <c r="AQ113" s="32">
        <f t="shared" si="81"/>
        <v>0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48</v>
      </c>
      <c r="BF113" s="62" t="s">
        <v>149</v>
      </c>
      <c r="BG113" s="105">
        <v>48</v>
      </c>
      <c r="BH113" s="117"/>
    </row>
    <row r="114" spans="1:60" ht="12.75">
      <c r="A114" s="62" t="str">
        <f t="shared" si="54"/>
        <v>Martin Oord</v>
      </c>
      <c r="B114" s="32">
        <f aca="true" t="shared" si="85" ref="B114:Z114">IF(B$89=40,0,B70)</f>
        <v>7</v>
      </c>
      <c r="C114" s="32">
        <f t="shared" si="85"/>
        <v>9</v>
      </c>
      <c r="D114" s="32">
        <f t="shared" si="85"/>
        <v>5</v>
      </c>
      <c r="E114" s="32">
        <f t="shared" si="85"/>
        <v>4</v>
      </c>
      <c r="F114" s="32">
        <f t="shared" si="85"/>
        <v>7</v>
      </c>
      <c r="G114" s="32">
        <f t="shared" si="85"/>
        <v>9</v>
      </c>
      <c r="H114" s="32">
        <f t="shared" si="85"/>
        <v>9</v>
      </c>
      <c r="I114" s="32">
        <f t="shared" si="85"/>
        <v>6</v>
      </c>
      <c r="J114" s="32">
        <f t="shared" si="85"/>
        <v>6</v>
      </c>
      <c r="K114" s="32">
        <f t="shared" si="85"/>
        <v>9</v>
      </c>
      <c r="L114" s="32">
        <f t="shared" si="85"/>
        <v>6</v>
      </c>
      <c r="M114" s="32">
        <f t="shared" si="85"/>
        <v>6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/>
      <c r="AC114" s="132"/>
      <c r="AD114" s="62" t="str">
        <f t="shared" si="56"/>
        <v>Martin Oord</v>
      </c>
      <c r="AE114" s="32">
        <f t="shared" si="80"/>
        <v>0</v>
      </c>
      <c r="AF114" s="32">
        <f t="shared" si="81"/>
        <v>0</v>
      </c>
      <c r="AG114" s="32">
        <f t="shared" si="81"/>
        <v>0</v>
      </c>
      <c r="AH114" s="32">
        <f t="shared" si="81"/>
        <v>0</v>
      </c>
      <c r="AI114" s="32">
        <f t="shared" si="81"/>
        <v>7</v>
      </c>
      <c r="AJ114" s="32">
        <f t="shared" si="81"/>
        <v>7</v>
      </c>
      <c r="AK114" s="32">
        <f t="shared" si="81"/>
        <v>6</v>
      </c>
      <c r="AL114" s="32">
        <f t="shared" si="81"/>
        <v>6</v>
      </c>
      <c r="AM114" s="32">
        <f t="shared" si="81"/>
        <v>6</v>
      </c>
      <c r="AN114" s="32">
        <f t="shared" si="81"/>
        <v>6</v>
      </c>
      <c r="AO114" s="32">
        <f t="shared" si="81"/>
        <v>5</v>
      </c>
      <c r="AP114" s="32">
        <f t="shared" si="81"/>
        <v>4</v>
      </c>
      <c r="AQ114" s="32">
        <f t="shared" si="81"/>
        <v>0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47</v>
      </c>
      <c r="BF114" s="62" t="s">
        <v>213</v>
      </c>
      <c r="BG114" s="105">
        <v>48</v>
      </c>
      <c r="BH114" s="117"/>
    </row>
    <row r="115" spans="1:60" ht="12.75">
      <c r="A115" s="62" t="str">
        <f t="shared" si="54"/>
        <v>Nico van Leeuwen</v>
      </c>
      <c r="B115" s="32">
        <f aca="true" t="shared" si="86" ref="B115:Z115">IF(B$89=40,0,B71)</f>
        <v>7</v>
      </c>
      <c r="C115" s="32">
        <f t="shared" si="86"/>
        <v>9</v>
      </c>
      <c r="D115" s="32">
        <f t="shared" si="86"/>
        <v>5</v>
      </c>
      <c r="E115" s="32">
        <f t="shared" si="86"/>
        <v>5</v>
      </c>
      <c r="F115" s="32">
        <f t="shared" si="86"/>
        <v>7</v>
      </c>
      <c r="G115" s="32">
        <f t="shared" si="86"/>
        <v>9</v>
      </c>
      <c r="H115" s="32">
        <f t="shared" si="86"/>
        <v>9</v>
      </c>
      <c r="I115" s="32">
        <f t="shared" si="86"/>
        <v>6</v>
      </c>
      <c r="J115" s="32">
        <f t="shared" si="86"/>
        <v>6</v>
      </c>
      <c r="K115" s="32">
        <f t="shared" si="86"/>
        <v>9</v>
      </c>
      <c r="L115" s="32">
        <f t="shared" si="86"/>
        <v>6</v>
      </c>
      <c r="M115" s="32">
        <f t="shared" si="86"/>
        <v>6</v>
      </c>
      <c r="N115" s="32">
        <f t="shared" si="86"/>
        <v>0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/>
      <c r="AC115" s="132"/>
      <c r="AD115" s="62" t="str">
        <f t="shared" si="56"/>
        <v>Nico van Leeuwen</v>
      </c>
      <c r="AE115" s="32">
        <f t="shared" si="80"/>
        <v>0</v>
      </c>
      <c r="AF115" s="32">
        <f t="shared" si="81"/>
        <v>0</v>
      </c>
      <c r="AG115" s="32">
        <f t="shared" si="81"/>
        <v>0</v>
      </c>
      <c r="AH115" s="32">
        <f t="shared" si="81"/>
        <v>0</v>
      </c>
      <c r="AI115" s="32">
        <f t="shared" si="81"/>
        <v>7</v>
      </c>
      <c r="AJ115" s="32">
        <f t="shared" si="81"/>
        <v>7</v>
      </c>
      <c r="AK115" s="32">
        <f t="shared" si="81"/>
        <v>6</v>
      </c>
      <c r="AL115" s="32">
        <f t="shared" si="81"/>
        <v>6</v>
      </c>
      <c r="AM115" s="32">
        <f t="shared" si="81"/>
        <v>6</v>
      </c>
      <c r="AN115" s="32">
        <f t="shared" si="81"/>
        <v>6</v>
      </c>
      <c r="AO115" s="32">
        <f t="shared" si="81"/>
        <v>5</v>
      </c>
      <c r="AP115" s="32">
        <f t="shared" si="81"/>
        <v>5</v>
      </c>
      <c r="AQ115" s="32">
        <f t="shared" si="81"/>
        <v>0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48</v>
      </c>
      <c r="BF115" s="62" t="s">
        <v>176</v>
      </c>
      <c r="BG115" s="105">
        <v>48</v>
      </c>
      <c r="BH115" s="117"/>
    </row>
    <row r="116" spans="1:60" ht="12.75">
      <c r="A116" s="62" t="str">
        <f t="shared" si="54"/>
        <v>Onno Franken</v>
      </c>
      <c r="B116" s="32">
        <f aca="true" t="shared" si="87" ref="B116:Z117">IF(B$89=40,0,B72)</f>
        <v>7</v>
      </c>
      <c r="C116" s="32">
        <f t="shared" si="87"/>
        <v>9</v>
      </c>
      <c r="D116" s="32">
        <f t="shared" si="87"/>
        <v>5</v>
      </c>
      <c r="E116" s="32">
        <f t="shared" si="87"/>
        <v>5</v>
      </c>
      <c r="F116" s="32">
        <f t="shared" si="87"/>
        <v>7</v>
      </c>
      <c r="G116" s="32">
        <f t="shared" si="87"/>
        <v>9</v>
      </c>
      <c r="H116" s="32">
        <f t="shared" si="87"/>
        <v>9</v>
      </c>
      <c r="I116" s="32">
        <f t="shared" si="87"/>
        <v>6</v>
      </c>
      <c r="J116" s="32">
        <f t="shared" si="87"/>
        <v>6</v>
      </c>
      <c r="K116" s="32">
        <f t="shared" si="87"/>
        <v>9</v>
      </c>
      <c r="L116" s="32">
        <f t="shared" si="87"/>
        <v>6</v>
      </c>
      <c r="M116" s="32">
        <f t="shared" si="87"/>
        <v>6</v>
      </c>
      <c r="N116" s="32">
        <f t="shared" si="87"/>
        <v>0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/>
      <c r="AC116" s="132"/>
      <c r="AD116" s="62" t="str">
        <f t="shared" si="56"/>
        <v>Onno Franken</v>
      </c>
      <c r="AE116" s="32">
        <f t="shared" si="80"/>
        <v>0</v>
      </c>
      <c r="AF116" s="32">
        <f t="shared" si="81"/>
        <v>0</v>
      </c>
      <c r="AG116" s="32">
        <f t="shared" si="81"/>
        <v>0</v>
      </c>
      <c r="AH116" s="32">
        <f t="shared" si="81"/>
        <v>0</v>
      </c>
      <c r="AI116" s="32">
        <f t="shared" si="81"/>
        <v>7</v>
      </c>
      <c r="AJ116" s="32">
        <f t="shared" si="81"/>
        <v>7</v>
      </c>
      <c r="AK116" s="32">
        <f t="shared" si="81"/>
        <v>6</v>
      </c>
      <c r="AL116" s="32">
        <f t="shared" si="81"/>
        <v>6</v>
      </c>
      <c r="AM116" s="32">
        <f t="shared" si="81"/>
        <v>6</v>
      </c>
      <c r="AN116" s="32">
        <f t="shared" si="81"/>
        <v>6</v>
      </c>
      <c r="AO116" s="32">
        <f t="shared" si="81"/>
        <v>5</v>
      </c>
      <c r="AP116" s="32">
        <f t="shared" si="81"/>
        <v>5</v>
      </c>
      <c r="AQ116" s="32">
        <f t="shared" si="81"/>
        <v>0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48</v>
      </c>
      <c r="BF116" s="62" t="s">
        <v>150</v>
      </c>
      <c r="BG116" s="105">
        <v>48</v>
      </c>
      <c r="BH116" s="117"/>
    </row>
    <row r="117" spans="1:60" ht="12.75">
      <c r="A117" s="62" t="str">
        <f t="shared" si="54"/>
        <v>Onno Vink</v>
      </c>
      <c r="B117" s="32">
        <f aca="true" t="shared" si="88" ref="B117:Z117">IF(B$89=40,0,B73)</f>
        <v>7</v>
      </c>
      <c r="C117" s="32">
        <f t="shared" si="88"/>
        <v>9</v>
      </c>
      <c r="D117" s="32">
        <f t="shared" si="88"/>
        <v>5</v>
      </c>
      <c r="E117" s="32">
        <f t="shared" si="87"/>
        <v>5</v>
      </c>
      <c r="F117" s="32">
        <f t="shared" si="88"/>
        <v>7</v>
      </c>
      <c r="G117" s="32">
        <f t="shared" si="88"/>
        <v>9</v>
      </c>
      <c r="H117" s="32">
        <f t="shared" si="88"/>
        <v>9</v>
      </c>
      <c r="I117" s="32">
        <f t="shared" si="88"/>
        <v>6</v>
      </c>
      <c r="J117" s="32">
        <f t="shared" si="88"/>
        <v>6</v>
      </c>
      <c r="K117" s="32">
        <f t="shared" si="88"/>
        <v>9</v>
      </c>
      <c r="L117" s="32">
        <f t="shared" si="88"/>
        <v>6</v>
      </c>
      <c r="M117" s="32">
        <f t="shared" si="88"/>
        <v>6</v>
      </c>
      <c r="N117" s="32">
        <f t="shared" si="88"/>
        <v>0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/>
      <c r="AC117" s="132"/>
      <c r="AD117" s="62" t="str">
        <f t="shared" si="56"/>
        <v>Onno Vink</v>
      </c>
      <c r="AE117" s="32">
        <f t="shared" si="80"/>
        <v>0</v>
      </c>
      <c r="AF117" s="32">
        <f t="shared" si="81"/>
        <v>0</v>
      </c>
      <c r="AG117" s="32">
        <f t="shared" si="81"/>
        <v>0</v>
      </c>
      <c r="AH117" s="32">
        <f t="shared" si="81"/>
        <v>0</v>
      </c>
      <c r="AI117" s="32">
        <f t="shared" si="81"/>
        <v>7</v>
      </c>
      <c r="AJ117" s="32">
        <f t="shared" si="81"/>
        <v>7</v>
      </c>
      <c r="AK117" s="32">
        <f t="shared" si="81"/>
        <v>6</v>
      </c>
      <c r="AL117" s="32">
        <f t="shared" si="81"/>
        <v>6</v>
      </c>
      <c r="AM117" s="32">
        <f t="shared" si="81"/>
        <v>6</v>
      </c>
      <c r="AN117" s="32">
        <f t="shared" si="81"/>
        <v>6</v>
      </c>
      <c r="AO117" s="32">
        <f t="shared" si="81"/>
        <v>5</v>
      </c>
      <c r="AP117" s="32">
        <f t="shared" si="81"/>
        <v>5</v>
      </c>
      <c r="AQ117" s="32">
        <f t="shared" si="81"/>
        <v>0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48</v>
      </c>
      <c r="BF117" s="62" t="s">
        <v>109</v>
      </c>
      <c r="BG117" s="105">
        <v>48</v>
      </c>
      <c r="BH117" s="117"/>
    </row>
    <row r="118" spans="1:60" ht="12.75">
      <c r="A118" s="62" t="str">
        <f t="shared" si="54"/>
        <v>Paul Buitenhuis</v>
      </c>
      <c r="B118" s="32">
        <f aca="true" t="shared" si="89" ref="B118:Z118">IF(B$89=40,0,B74)</f>
        <v>7</v>
      </c>
      <c r="C118" s="32">
        <f t="shared" si="89"/>
        <v>9</v>
      </c>
      <c r="D118" s="32">
        <f t="shared" si="89"/>
        <v>5</v>
      </c>
      <c r="E118" s="32">
        <f t="shared" si="89"/>
        <v>5</v>
      </c>
      <c r="F118" s="32">
        <f t="shared" si="89"/>
        <v>7</v>
      </c>
      <c r="G118" s="32">
        <f t="shared" si="89"/>
        <v>9</v>
      </c>
      <c r="H118" s="32">
        <f t="shared" si="89"/>
        <v>9</v>
      </c>
      <c r="I118" s="32">
        <f t="shared" si="89"/>
        <v>6</v>
      </c>
      <c r="J118" s="32">
        <f t="shared" si="89"/>
        <v>6</v>
      </c>
      <c r="K118" s="32">
        <f t="shared" si="89"/>
        <v>9</v>
      </c>
      <c r="L118" s="32">
        <f t="shared" si="89"/>
        <v>6</v>
      </c>
      <c r="M118" s="32">
        <f t="shared" si="89"/>
        <v>6</v>
      </c>
      <c r="N118" s="32">
        <f t="shared" si="89"/>
        <v>0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/>
      <c r="AC118" s="132"/>
      <c r="AD118" s="62" t="str">
        <f t="shared" si="56"/>
        <v>Paul Buitenhuis</v>
      </c>
      <c r="AE118" s="32">
        <f t="shared" si="80"/>
        <v>0</v>
      </c>
      <c r="AF118" s="32">
        <f t="shared" si="81"/>
        <v>0</v>
      </c>
      <c r="AG118" s="32">
        <f t="shared" si="81"/>
        <v>0</v>
      </c>
      <c r="AH118" s="32">
        <f t="shared" si="81"/>
        <v>0</v>
      </c>
      <c r="AI118" s="32">
        <f t="shared" si="81"/>
        <v>7</v>
      </c>
      <c r="AJ118" s="32">
        <f t="shared" si="81"/>
        <v>7</v>
      </c>
      <c r="AK118" s="32">
        <f t="shared" si="81"/>
        <v>6</v>
      </c>
      <c r="AL118" s="32">
        <f t="shared" si="81"/>
        <v>6</v>
      </c>
      <c r="AM118" s="32">
        <f t="shared" si="81"/>
        <v>6</v>
      </c>
      <c r="AN118" s="32">
        <f t="shared" si="81"/>
        <v>6</v>
      </c>
      <c r="AO118" s="32">
        <f t="shared" si="81"/>
        <v>5</v>
      </c>
      <c r="AP118" s="32">
        <f t="shared" si="81"/>
        <v>5</v>
      </c>
      <c r="AQ118" s="32">
        <f t="shared" si="81"/>
        <v>0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48</v>
      </c>
      <c r="BF118" s="62" t="s">
        <v>135</v>
      </c>
      <c r="BG118" s="105">
        <v>48</v>
      </c>
      <c r="BH118" s="117"/>
    </row>
    <row r="119" spans="1:60" ht="12.75">
      <c r="A119" s="62" t="str">
        <f t="shared" si="54"/>
        <v>Paul de Ruijter</v>
      </c>
      <c r="B119" s="32">
        <f aca="true" t="shared" si="90" ref="B119:Z119">IF(B$89=40,0,B75)</f>
        <v>7</v>
      </c>
      <c r="C119" s="32">
        <f t="shared" si="90"/>
        <v>1</v>
      </c>
      <c r="D119" s="32">
        <f t="shared" si="90"/>
        <v>5</v>
      </c>
      <c r="E119" s="32">
        <f t="shared" si="90"/>
        <v>5</v>
      </c>
      <c r="F119" s="32">
        <f t="shared" si="90"/>
        <v>5</v>
      </c>
      <c r="G119" s="32">
        <f t="shared" si="90"/>
        <v>5</v>
      </c>
      <c r="H119" s="32">
        <f t="shared" si="90"/>
        <v>7</v>
      </c>
      <c r="I119" s="32">
        <f t="shared" si="90"/>
        <v>5</v>
      </c>
      <c r="J119" s="32">
        <f t="shared" si="90"/>
        <v>1</v>
      </c>
      <c r="K119" s="32">
        <f t="shared" si="90"/>
        <v>1</v>
      </c>
      <c r="L119" s="32">
        <f t="shared" si="90"/>
        <v>6</v>
      </c>
      <c r="M119" s="32">
        <f t="shared" si="90"/>
        <v>6</v>
      </c>
      <c r="N119" s="32">
        <f t="shared" si="90"/>
        <v>0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/>
      <c r="AC119" s="132"/>
      <c r="AD119" s="62" t="str">
        <f t="shared" si="56"/>
        <v>Paul de Ruijter</v>
      </c>
      <c r="AE119" s="32">
        <f t="shared" si="80"/>
        <v>0</v>
      </c>
      <c r="AF119" s="32">
        <f t="shared" si="81"/>
        <v>0</v>
      </c>
      <c r="AG119" s="32">
        <f t="shared" si="81"/>
        <v>0</v>
      </c>
      <c r="AH119" s="32">
        <f t="shared" si="81"/>
        <v>0</v>
      </c>
      <c r="AI119" s="32">
        <f t="shared" si="81"/>
        <v>5</v>
      </c>
      <c r="AJ119" s="32">
        <f t="shared" si="81"/>
        <v>5</v>
      </c>
      <c r="AK119" s="32">
        <f t="shared" si="81"/>
        <v>5</v>
      </c>
      <c r="AL119" s="32">
        <f t="shared" si="81"/>
        <v>5</v>
      </c>
      <c r="AM119" s="32">
        <f t="shared" si="81"/>
        <v>5</v>
      </c>
      <c r="AN119" s="32">
        <f t="shared" si="81"/>
        <v>1</v>
      </c>
      <c r="AO119" s="32">
        <f t="shared" si="81"/>
        <v>1</v>
      </c>
      <c r="AP119" s="32">
        <f t="shared" si="81"/>
        <v>1</v>
      </c>
      <c r="AQ119" s="32">
        <f t="shared" si="81"/>
        <v>0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28</v>
      </c>
      <c r="BF119" s="62" t="s">
        <v>174</v>
      </c>
      <c r="BG119" s="105">
        <v>48</v>
      </c>
      <c r="BH119" s="117"/>
    </row>
    <row r="120" spans="1:60" ht="12.75">
      <c r="A120" s="62" t="str">
        <f t="shared" si="54"/>
        <v>Paul Julicke</v>
      </c>
      <c r="B120" s="32">
        <f aca="true" t="shared" si="91" ref="B120:Z121">IF(B$89=40,0,B76)</f>
        <v>7</v>
      </c>
      <c r="C120" s="32">
        <f t="shared" si="91"/>
        <v>9</v>
      </c>
      <c r="D120" s="32">
        <f t="shared" si="91"/>
        <v>5</v>
      </c>
      <c r="E120" s="32">
        <f t="shared" si="91"/>
        <v>5</v>
      </c>
      <c r="F120" s="32">
        <f t="shared" si="91"/>
        <v>7</v>
      </c>
      <c r="G120" s="32">
        <f t="shared" si="91"/>
        <v>9</v>
      </c>
      <c r="H120" s="32">
        <f t="shared" si="91"/>
        <v>1</v>
      </c>
      <c r="I120" s="32">
        <f t="shared" si="91"/>
        <v>1</v>
      </c>
      <c r="J120" s="32">
        <f t="shared" si="91"/>
        <v>2</v>
      </c>
      <c r="K120" s="32">
        <f t="shared" si="91"/>
        <v>3</v>
      </c>
      <c r="L120" s="32">
        <f t="shared" si="91"/>
        <v>3</v>
      </c>
      <c r="M120" s="32">
        <f t="shared" si="91"/>
        <v>2</v>
      </c>
      <c r="N120" s="32">
        <f t="shared" si="91"/>
        <v>0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33"/>
      <c r="AD120" s="62" t="str">
        <f t="shared" si="56"/>
        <v>Paul Julicke</v>
      </c>
      <c r="AE120" s="32">
        <f t="shared" si="80"/>
        <v>0</v>
      </c>
      <c r="AF120" s="32">
        <f t="shared" si="81"/>
        <v>0</v>
      </c>
      <c r="AG120" s="32">
        <f t="shared" si="81"/>
        <v>0</v>
      </c>
      <c r="AH120" s="32">
        <f t="shared" si="81"/>
        <v>0</v>
      </c>
      <c r="AI120" s="32">
        <f t="shared" si="81"/>
        <v>5</v>
      </c>
      <c r="AJ120" s="32">
        <f t="shared" si="81"/>
        <v>5</v>
      </c>
      <c r="AK120" s="32">
        <f t="shared" si="81"/>
        <v>3</v>
      </c>
      <c r="AL120" s="32">
        <f t="shared" si="81"/>
        <v>3</v>
      </c>
      <c r="AM120" s="32">
        <f t="shared" si="81"/>
        <v>2</v>
      </c>
      <c r="AN120" s="32">
        <f t="shared" si="81"/>
        <v>2</v>
      </c>
      <c r="AO120" s="32">
        <f t="shared" si="81"/>
        <v>1</v>
      </c>
      <c r="AP120" s="32">
        <f t="shared" si="81"/>
        <v>1</v>
      </c>
      <c r="AQ120" s="32">
        <f t="shared" si="81"/>
        <v>0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22</v>
      </c>
      <c r="BF120" s="62" t="s">
        <v>151</v>
      </c>
      <c r="BG120" s="105">
        <v>48</v>
      </c>
      <c r="BH120" s="117"/>
    </row>
    <row r="121" spans="1:60" ht="12.75">
      <c r="A121" s="62" t="str">
        <f aca="true" t="shared" si="92" ref="A121:A130">A31</f>
        <v>Paul Simon</v>
      </c>
      <c r="B121" s="32">
        <f aca="true" t="shared" si="93" ref="B121:Z121">IF(B$89=40,0,B77)</f>
        <v>7</v>
      </c>
      <c r="C121" s="32">
        <f t="shared" si="93"/>
        <v>9</v>
      </c>
      <c r="D121" s="32">
        <f t="shared" si="93"/>
        <v>5</v>
      </c>
      <c r="E121" s="32">
        <f t="shared" si="91"/>
        <v>5</v>
      </c>
      <c r="F121" s="32">
        <f t="shared" si="93"/>
        <v>7</v>
      </c>
      <c r="G121" s="32">
        <f t="shared" si="93"/>
        <v>9</v>
      </c>
      <c r="H121" s="32">
        <f t="shared" si="93"/>
        <v>9</v>
      </c>
      <c r="I121" s="32">
        <f t="shared" si="93"/>
        <v>6</v>
      </c>
      <c r="J121" s="32">
        <f t="shared" si="93"/>
        <v>6</v>
      </c>
      <c r="K121" s="32">
        <f t="shared" si="93"/>
        <v>9</v>
      </c>
      <c r="L121" s="32">
        <f t="shared" si="93"/>
        <v>6</v>
      </c>
      <c r="M121" s="32">
        <f t="shared" si="93"/>
        <v>6</v>
      </c>
      <c r="N121" s="32">
        <f t="shared" si="93"/>
        <v>0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33"/>
      <c r="AD121" s="62" t="str">
        <f aca="true" t="shared" si="94" ref="AD121:AD130">A31</f>
        <v>Paul Simon</v>
      </c>
      <c r="AE121" s="32">
        <f aca="true" t="shared" si="95" ref="AE121:AT132">IF(AE$92&lt;=$AA$96,0,LARGE($B121:$Z121,AE$92))</f>
        <v>0</v>
      </c>
      <c r="AF121" s="32">
        <f t="shared" si="81"/>
        <v>0</v>
      </c>
      <c r="AG121" s="32">
        <f t="shared" si="81"/>
        <v>0</v>
      </c>
      <c r="AH121" s="32">
        <f t="shared" si="81"/>
        <v>0</v>
      </c>
      <c r="AI121" s="32">
        <f t="shared" si="81"/>
        <v>7</v>
      </c>
      <c r="AJ121" s="32">
        <f t="shared" si="81"/>
        <v>7</v>
      </c>
      <c r="AK121" s="32">
        <f t="shared" si="81"/>
        <v>6</v>
      </c>
      <c r="AL121" s="32">
        <f t="shared" si="81"/>
        <v>6</v>
      </c>
      <c r="AM121" s="32">
        <f t="shared" si="81"/>
        <v>6</v>
      </c>
      <c r="AN121" s="32">
        <f t="shared" si="81"/>
        <v>6</v>
      </c>
      <c r="AO121" s="32">
        <f t="shared" si="81"/>
        <v>5</v>
      </c>
      <c r="AP121" s="32">
        <f t="shared" si="81"/>
        <v>5</v>
      </c>
      <c r="AQ121" s="32">
        <f t="shared" si="81"/>
        <v>0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48</v>
      </c>
      <c r="BF121" s="62" t="s">
        <v>111</v>
      </c>
      <c r="BG121" s="105">
        <v>48</v>
      </c>
      <c r="BH121" s="117"/>
    </row>
    <row r="122" spans="1:60" ht="12.75">
      <c r="A122" s="62" t="str">
        <f t="shared" si="92"/>
        <v>Piet de Roo</v>
      </c>
      <c r="B122" s="32">
        <f aca="true" t="shared" si="97" ref="B122:Z122">IF(B$89=40,0,B78)</f>
        <v>7</v>
      </c>
      <c r="C122" s="32">
        <f t="shared" si="97"/>
        <v>9</v>
      </c>
      <c r="D122" s="32">
        <f t="shared" si="97"/>
        <v>5</v>
      </c>
      <c r="E122" s="32">
        <f t="shared" si="97"/>
        <v>5</v>
      </c>
      <c r="F122" s="32">
        <f t="shared" si="97"/>
        <v>7</v>
      </c>
      <c r="G122" s="32">
        <f t="shared" si="97"/>
        <v>9</v>
      </c>
      <c r="H122" s="32">
        <f t="shared" si="97"/>
        <v>9</v>
      </c>
      <c r="I122" s="32">
        <f t="shared" si="97"/>
        <v>6</v>
      </c>
      <c r="J122" s="32">
        <f t="shared" si="97"/>
        <v>6</v>
      </c>
      <c r="K122" s="32">
        <f t="shared" si="97"/>
        <v>9</v>
      </c>
      <c r="L122" s="32">
        <f t="shared" si="97"/>
        <v>6</v>
      </c>
      <c r="M122" s="32">
        <f t="shared" si="97"/>
        <v>6</v>
      </c>
      <c r="N122" s="32">
        <f t="shared" si="97"/>
        <v>0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33"/>
      <c r="AD122" s="62" t="str">
        <f t="shared" si="94"/>
        <v>Piet de Roo</v>
      </c>
      <c r="AE122" s="32">
        <f t="shared" si="95"/>
        <v>0</v>
      </c>
      <c r="AF122" s="32">
        <f t="shared" si="81"/>
        <v>0</v>
      </c>
      <c r="AG122" s="32">
        <f t="shared" si="81"/>
        <v>0</v>
      </c>
      <c r="AH122" s="32">
        <f t="shared" si="81"/>
        <v>0</v>
      </c>
      <c r="AI122" s="32">
        <f t="shared" si="81"/>
        <v>7</v>
      </c>
      <c r="AJ122" s="32">
        <f t="shared" si="81"/>
        <v>7</v>
      </c>
      <c r="AK122" s="32">
        <f t="shared" si="81"/>
        <v>6</v>
      </c>
      <c r="AL122" s="32">
        <f t="shared" si="81"/>
        <v>6</v>
      </c>
      <c r="AM122" s="32">
        <f t="shared" si="81"/>
        <v>6</v>
      </c>
      <c r="AN122" s="32">
        <f t="shared" si="81"/>
        <v>6</v>
      </c>
      <c r="AO122" s="32">
        <f t="shared" si="81"/>
        <v>5</v>
      </c>
      <c r="AP122" s="32">
        <f t="shared" si="81"/>
        <v>5</v>
      </c>
      <c r="AQ122" s="32">
        <f t="shared" si="81"/>
        <v>0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48</v>
      </c>
      <c r="BF122" s="62" t="s">
        <v>155</v>
      </c>
      <c r="BG122" s="105">
        <v>48</v>
      </c>
      <c r="BH122" s="117"/>
    </row>
    <row r="123" spans="1:60" ht="12.75">
      <c r="A123" s="62" t="str">
        <f t="shared" si="92"/>
        <v>Pieter Kroon</v>
      </c>
      <c r="B123" s="32">
        <f aca="true" t="shared" si="98" ref="B123:Z123">IF(B$89=40,0,B79)</f>
        <v>7</v>
      </c>
      <c r="C123" s="32">
        <f t="shared" si="98"/>
        <v>9</v>
      </c>
      <c r="D123" s="32">
        <f t="shared" si="98"/>
        <v>5</v>
      </c>
      <c r="E123" s="32">
        <f t="shared" si="98"/>
        <v>5</v>
      </c>
      <c r="F123" s="32">
        <f t="shared" si="98"/>
        <v>7</v>
      </c>
      <c r="G123" s="32">
        <f t="shared" si="98"/>
        <v>9</v>
      </c>
      <c r="H123" s="32">
        <f t="shared" si="98"/>
        <v>9</v>
      </c>
      <c r="I123" s="32">
        <f t="shared" si="98"/>
        <v>6</v>
      </c>
      <c r="J123" s="32">
        <f t="shared" si="98"/>
        <v>6</v>
      </c>
      <c r="K123" s="32">
        <f t="shared" si="98"/>
        <v>9</v>
      </c>
      <c r="L123" s="32">
        <f t="shared" si="98"/>
        <v>6</v>
      </c>
      <c r="M123" s="32">
        <f t="shared" si="98"/>
        <v>6</v>
      </c>
      <c r="N123" s="32">
        <f t="shared" si="98"/>
        <v>0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33"/>
      <c r="AD123" s="62" t="str">
        <f t="shared" si="94"/>
        <v>Pieter Kroon</v>
      </c>
      <c r="AE123" s="32">
        <f t="shared" si="95"/>
        <v>0</v>
      </c>
      <c r="AF123" s="32">
        <f t="shared" si="81"/>
        <v>0</v>
      </c>
      <c r="AG123" s="32">
        <f t="shared" si="81"/>
        <v>0</v>
      </c>
      <c r="AH123" s="32">
        <f t="shared" si="81"/>
        <v>0</v>
      </c>
      <c r="AI123" s="32">
        <f t="shared" si="81"/>
        <v>7</v>
      </c>
      <c r="AJ123" s="32">
        <f t="shared" si="81"/>
        <v>7</v>
      </c>
      <c r="AK123" s="32">
        <f t="shared" si="81"/>
        <v>6</v>
      </c>
      <c r="AL123" s="32">
        <f t="shared" si="81"/>
        <v>6</v>
      </c>
      <c r="AM123" s="32">
        <f t="shared" si="81"/>
        <v>6</v>
      </c>
      <c r="AN123" s="32">
        <f t="shared" si="81"/>
        <v>6</v>
      </c>
      <c r="AO123" s="32">
        <f t="shared" si="81"/>
        <v>5</v>
      </c>
      <c r="AP123" s="32">
        <f t="shared" si="81"/>
        <v>5</v>
      </c>
      <c r="AQ123" s="32">
        <f t="shared" si="81"/>
        <v>0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48</v>
      </c>
      <c r="BF123" s="62" t="s">
        <v>160</v>
      </c>
      <c r="BG123" s="105">
        <v>48</v>
      </c>
      <c r="BH123" s="117"/>
    </row>
    <row r="124" spans="1:60" ht="12.75">
      <c r="A124" s="62" t="str">
        <f t="shared" si="92"/>
        <v>Prins Willem</v>
      </c>
      <c r="B124" s="32">
        <f aca="true" t="shared" si="99" ref="B124:Z124">IF(B$89=40,0,B80)</f>
        <v>7</v>
      </c>
      <c r="C124" s="32">
        <f t="shared" si="99"/>
        <v>9</v>
      </c>
      <c r="D124" s="32">
        <f t="shared" si="99"/>
        <v>5</v>
      </c>
      <c r="E124" s="32">
        <f t="shared" si="99"/>
        <v>5</v>
      </c>
      <c r="F124" s="32">
        <f t="shared" si="99"/>
        <v>7</v>
      </c>
      <c r="G124" s="32">
        <f t="shared" si="99"/>
        <v>9</v>
      </c>
      <c r="H124" s="32">
        <f t="shared" si="99"/>
        <v>9</v>
      </c>
      <c r="I124" s="32">
        <f t="shared" si="99"/>
        <v>6</v>
      </c>
      <c r="J124" s="32">
        <f t="shared" si="99"/>
        <v>6</v>
      </c>
      <c r="K124" s="32">
        <f t="shared" si="99"/>
        <v>9</v>
      </c>
      <c r="L124" s="32">
        <f t="shared" si="99"/>
        <v>6</v>
      </c>
      <c r="M124" s="32">
        <f t="shared" si="99"/>
        <v>6</v>
      </c>
      <c r="N124" s="32">
        <f t="shared" si="99"/>
        <v>0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33"/>
      <c r="AD124" s="62" t="str">
        <f t="shared" si="94"/>
        <v>Prins Willem</v>
      </c>
      <c r="AE124" s="32">
        <f t="shared" si="95"/>
        <v>0</v>
      </c>
      <c r="AF124" s="32">
        <f t="shared" si="81"/>
        <v>0</v>
      </c>
      <c r="AG124" s="32">
        <f t="shared" si="81"/>
        <v>0</v>
      </c>
      <c r="AH124" s="32">
        <f t="shared" si="81"/>
        <v>0</v>
      </c>
      <c r="AI124" s="32">
        <f t="shared" si="81"/>
        <v>7</v>
      </c>
      <c r="AJ124" s="32">
        <f t="shared" si="81"/>
        <v>7</v>
      </c>
      <c r="AK124" s="32">
        <f t="shared" si="81"/>
        <v>6</v>
      </c>
      <c r="AL124" s="32">
        <f t="shared" si="81"/>
        <v>6</v>
      </c>
      <c r="AM124" s="32">
        <f t="shared" si="81"/>
        <v>6</v>
      </c>
      <c r="AN124" s="32">
        <f t="shared" si="81"/>
        <v>6</v>
      </c>
      <c r="AO124" s="32">
        <f t="shared" si="81"/>
        <v>5</v>
      </c>
      <c r="AP124" s="32">
        <f t="shared" si="81"/>
        <v>5</v>
      </c>
      <c r="AQ124" s="32">
        <f t="shared" si="81"/>
        <v>0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48</v>
      </c>
      <c r="BF124" s="62" t="s">
        <v>144</v>
      </c>
      <c r="BG124" s="105">
        <v>48</v>
      </c>
      <c r="BH124" s="117"/>
    </row>
    <row r="125" spans="1:60" ht="12.75">
      <c r="A125" s="62" t="str">
        <f t="shared" si="92"/>
        <v>R.v. Renswoud</v>
      </c>
      <c r="B125" s="32">
        <f aca="true" t="shared" si="100" ref="B125:Z125">IF(B$89=40,0,B81)</f>
        <v>7</v>
      </c>
      <c r="C125" s="32">
        <f t="shared" si="100"/>
        <v>9</v>
      </c>
      <c r="D125" s="32">
        <f t="shared" si="100"/>
        <v>5</v>
      </c>
      <c r="E125" s="32">
        <f t="shared" si="100"/>
        <v>5</v>
      </c>
      <c r="F125" s="32">
        <f t="shared" si="100"/>
        <v>7</v>
      </c>
      <c r="G125" s="32">
        <f t="shared" si="100"/>
        <v>9</v>
      </c>
      <c r="H125" s="32">
        <f t="shared" si="100"/>
        <v>9</v>
      </c>
      <c r="I125" s="32">
        <f t="shared" si="100"/>
        <v>6</v>
      </c>
      <c r="J125" s="32">
        <f t="shared" si="100"/>
        <v>6</v>
      </c>
      <c r="K125" s="32">
        <f t="shared" si="100"/>
        <v>9</v>
      </c>
      <c r="L125" s="32">
        <f t="shared" si="100"/>
        <v>6</v>
      </c>
      <c r="M125" s="32">
        <f t="shared" si="100"/>
        <v>6</v>
      </c>
      <c r="N125" s="32">
        <f t="shared" si="100"/>
        <v>0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33"/>
      <c r="AD125" s="62" t="str">
        <f t="shared" si="94"/>
        <v>R.v. Renswoud</v>
      </c>
      <c r="AE125" s="32">
        <f t="shared" si="95"/>
        <v>0</v>
      </c>
      <c r="AF125" s="32">
        <f t="shared" si="95"/>
        <v>0</v>
      </c>
      <c r="AG125" s="32">
        <f t="shared" si="95"/>
        <v>0</v>
      </c>
      <c r="AH125" s="32">
        <f t="shared" si="95"/>
        <v>0</v>
      </c>
      <c r="AI125" s="32">
        <f t="shared" si="95"/>
        <v>7</v>
      </c>
      <c r="AJ125" s="32">
        <f t="shared" si="95"/>
        <v>7</v>
      </c>
      <c r="AK125" s="32">
        <f t="shared" si="95"/>
        <v>6</v>
      </c>
      <c r="AL125" s="32">
        <f t="shared" si="95"/>
        <v>6</v>
      </c>
      <c r="AM125" s="32">
        <f t="shared" si="95"/>
        <v>6</v>
      </c>
      <c r="AN125" s="32">
        <f t="shared" si="95"/>
        <v>6</v>
      </c>
      <c r="AO125" s="32">
        <f t="shared" si="95"/>
        <v>5</v>
      </c>
      <c r="AP125" s="32">
        <f t="shared" si="95"/>
        <v>5</v>
      </c>
      <c r="AQ125" s="32">
        <f t="shared" si="95"/>
        <v>0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48</v>
      </c>
      <c r="BF125" s="62" t="s">
        <v>169</v>
      </c>
      <c r="BG125" s="105">
        <v>48</v>
      </c>
      <c r="BH125" s="117"/>
    </row>
    <row r="126" spans="1:60" ht="12.75">
      <c r="A126" s="62" t="str">
        <f t="shared" si="92"/>
        <v>Rene Visser</v>
      </c>
      <c r="B126" s="32">
        <f aca="true" t="shared" si="101" ref="B126:Z126">IF(B$89=40,0,B82)</f>
        <v>7</v>
      </c>
      <c r="C126" s="32">
        <f t="shared" si="101"/>
        <v>9</v>
      </c>
      <c r="D126" s="32">
        <f t="shared" si="101"/>
        <v>5</v>
      </c>
      <c r="E126" s="32">
        <f t="shared" si="101"/>
        <v>5</v>
      </c>
      <c r="F126" s="32">
        <f t="shared" si="101"/>
        <v>7</v>
      </c>
      <c r="G126" s="32">
        <f t="shared" si="101"/>
        <v>9</v>
      </c>
      <c r="H126" s="32">
        <f t="shared" si="101"/>
        <v>9</v>
      </c>
      <c r="I126" s="32">
        <f t="shared" si="101"/>
        <v>6</v>
      </c>
      <c r="J126" s="32">
        <f t="shared" si="101"/>
        <v>6</v>
      </c>
      <c r="K126" s="32">
        <f t="shared" si="101"/>
        <v>9</v>
      </c>
      <c r="L126" s="32">
        <f t="shared" si="101"/>
        <v>6</v>
      </c>
      <c r="M126" s="32">
        <f t="shared" si="101"/>
        <v>6</v>
      </c>
      <c r="N126" s="32">
        <f t="shared" si="101"/>
        <v>0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33"/>
      <c r="AD126" s="62" t="str">
        <f t="shared" si="94"/>
        <v>Rene Visser</v>
      </c>
      <c r="AE126" s="32">
        <f t="shared" si="95"/>
        <v>0</v>
      </c>
      <c r="AF126" s="32">
        <f t="shared" si="95"/>
        <v>0</v>
      </c>
      <c r="AG126" s="32">
        <f t="shared" si="95"/>
        <v>0</v>
      </c>
      <c r="AH126" s="32">
        <f t="shared" si="95"/>
        <v>0</v>
      </c>
      <c r="AI126" s="32">
        <f t="shared" si="95"/>
        <v>7</v>
      </c>
      <c r="AJ126" s="32">
        <f t="shared" si="95"/>
        <v>7</v>
      </c>
      <c r="AK126" s="32">
        <f t="shared" si="95"/>
        <v>6</v>
      </c>
      <c r="AL126" s="32">
        <f t="shared" si="95"/>
        <v>6</v>
      </c>
      <c r="AM126" s="32">
        <f t="shared" si="95"/>
        <v>6</v>
      </c>
      <c r="AN126" s="32">
        <f t="shared" si="95"/>
        <v>6</v>
      </c>
      <c r="AO126" s="32">
        <f t="shared" si="95"/>
        <v>5</v>
      </c>
      <c r="AP126" s="32">
        <f t="shared" si="95"/>
        <v>5</v>
      </c>
      <c r="AQ126" s="32">
        <f t="shared" si="95"/>
        <v>0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48</v>
      </c>
      <c r="BF126" s="62" t="s">
        <v>167</v>
      </c>
      <c r="BG126" s="105">
        <v>48</v>
      </c>
      <c r="BH126" s="117"/>
    </row>
    <row r="127" spans="1:60" ht="12.75">
      <c r="A127" s="62" t="str">
        <f t="shared" si="92"/>
        <v>R-J Noordhof</v>
      </c>
      <c r="B127" s="32">
        <f aca="true" t="shared" si="102" ref="B127:Z127">IF(B$89=40,0,B83)</f>
        <v>7</v>
      </c>
      <c r="C127" s="32">
        <f t="shared" si="102"/>
        <v>9</v>
      </c>
      <c r="D127" s="32">
        <f t="shared" si="102"/>
        <v>5</v>
      </c>
      <c r="E127" s="32">
        <f t="shared" si="102"/>
        <v>5</v>
      </c>
      <c r="F127" s="32">
        <f t="shared" si="102"/>
        <v>7</v>
      </c>
      <c r="G127" s="32">
        <f t="shared" si="102"/>
        <v>9</v>
      </c>
      <c r="H127" s="32">
        <f t="shared" si="102"/>
        <v>9</v>
      </c>
      <c r="I127" s="32">
        <f t="shared" si="102"/>
        <v>6</v>
      </c>
      <c r="J127" s="32">
        <f t="shared" si="102"/>
        <v>6</v>
      </c>
      <c r="K127" s="32">
        <f t="shared" si="102"/>
        <v>9</v>
      </c>
      <c r="L127" s="32">
        <f t="shared" si="102"/>
        <v>6</v>
      </c>
      <c r="M127" s="32">
        <f t="shared" si="102"/>
        <v>6</v>
      </c>
      <c r="N127" s="32">
        <f t="shared" si="102"/>
        <v>0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33"/>
      <c r="AD127" s="62" t="str">
        <f t="shared" si="94"/>
        <v>R-J Noordhof</v>
      </c>
      <c r="AE127" s="32">
        <f t="shared" si="95"/>
        <v>0</v>
      </c>
      <c r="AF127" s="32">
        <f t="shared" si="95"/>
        <v>0</v>
      </c>
      <c r="AG127" s="32">
        <f t="shared" si="95"/>
        <v>0</v>
      </c>
      <c r="AH127" s="32">
        <f t="shared" si="95"/>
        <v>0</v>
      </c>
      <c r="AI127" s="32">
        <f t="shared" si="95"/>
        <v>7</v>
      </c>
      <c r="AJ127" s="32">
        <f t="shared" si="95"/>
        <v>7</v>
      </c>
      <c r="AK127" s="32">
        <f t="shared" si="95"/>
        <v>6</v>
      </c>
      <c r="AL127" s="32">
        <f t="shared" si="95"/>
        <v>6</v>
      </c>
      <c r="AM127" s="32">
        <f t="shared" si="95"/>
        <v>6</v>
      </c>
      <c r="AN127" s="32">
        <f t="shared" si="95"/>
        <v>6</v>
      </c>
      <c r="AO127" s="32">
        <f t="shared" si="95"/>
        <v>5</v>
      </c>
      <c r="AP127" s="32">
        <f t="shared" si="95"/>
        <v>5</v>
      </c>
      <c r="AQ127" s="32">
        <f t="shared" si="95"/>
        <v>0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48</v>
      </c>
      <c r="BF127" s="62" t="s">
        <v>122</v>
      </c>
      <c r="BG127" s="105">
        <v>48</v>
      </c>
      <c r="BH127" s="117"/>
    </row>
    <row r="128" spans="1:60" ht="12.75">
      <c r="A128" s="62" t="str">
        <f t="shared" si="92"/>
        <v>Robert Jan van Olphen</v>
      </c>
      <c r="B128" s="32">
        <f aca="true" t="shared" si="103" ref="B128:Z128">IF(B$89=40,0,B84)</f>
        <v>1</v>
      </c>
      <c r="C128" s="32">
        <f t="shared" si="103"/>
        <v>3</v>
      </c>
      <c r="D128" s="32">
        <f t="shared" si="103"/>
        <v>1</v>
      </c>
      <c r="E128" s="32">
        <f t="shared" si="103"/>
        <v>1</v>
      </c>
      <c r="F128" s="32">
        <f t="shared" si="103"/>
        <v>7</v>
      </c>
      <c r="G128" s="32">
        <f t="shared" si="103"/>
        <v>3</v>
      </c>
      <c r="H128" s="32">
        <f t="shared" si="103"/>
        <v>3</v>
      </c>
      <c r="I128" s="32">
        <f t="shared" si="103"/>
        <v>2</v>
      </c>
      <c r="J128" s="32">
        <f t="shared" si="103"/>
        <v>4</v>
      </c>
      <c r="K128" s="32">
        <f t="shared" si="103"/>
        <v>9</v>
      </c>
      <c r="L128" s="32">
        <f t="shared" si="103"/>
        <v>6</v>
      </c>
      <c r="M128" s="32">
        <f t="shared" si="103"/>
        <v>3</v>
      </c>
      <c r="N128" s="32">
        <f t="shared" si="103"/>
        <v>0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33"/>
      <c r="AD128" s="62" t="str">
        <f t="shared" si="94"/>
        <v>Robert Jan van Olphen</v>
      </c>
      <c r="AE128" s="32">
        <f t="shared" si="95"/>
        <v>0</v>
      </c>
      <c r="AF128" s="32">
        <f t="shared" si="95"/>
        <v>0</v>
      </c>
      <c r="AG128" s="32">
        <f t="shared" si="95"/>
        <v>0</v>
      </c>
      <c r="AH128" s="32">
        <f t="shared" si="95"/>
        <v>0</v>
      </c>
      <c r="AI128" s="32">
        <f t="shared" si="95"/>
        <v>3</v>
      </c>
      <c r="AJ128" s="32">
        <f t="shared" si="95"/>
        <v>3</v>
      </c>
      <c r="AK128" s="32">
        <f t="shared" si="95"/>
        <v>3</v>
      </c>
      <c r="AL128" s="32">
        <f t="shared" si="95"/>
        <v>3</v>
      </c>
      <c r="AM128" s="32">
        <f t="shared" si="95"/>
        <v>2</v>
      </c>
      <c r="AN128" s="32">
        <f t="shared" si="95"/>
        <v>1</v>
      </c>
      <c r="AO128" s="32">
        <f t="shared" si="95"/>
        <v>1</v>
      </c>
      <c r="AP128" s="32">
        <f t="shared" si="95"/>
        <v>1</v>
      </c>
      <c r="AQ128" s="32">
        <f t="shared" si="95"/>
        <v>0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17</v>
      </c>
      <c r="BF128" s="62" t="s">
        <v>14</v>
      </c>
      <c r="BG128" s="105">
        <v>48</v>
      </c>
      <c r="BH128" s="117"/>
    </row>
    <row r="129" spans="1:60" ht="12.75">
      <c r="A129" s="62" t="str">
        <f t="shared" si="92"/>
        <v>Tom Schootemeijer</v>
      </c>
      <c r="B129" s="32">
        <f aca="true" t="shared" si="104" ref="B129:Z129">IF(B$89=40,0,B85)</f>
        <v>7</v>
      </c>
      <c r="C129" s="32">
        <f t="shared" si="104"/>
        <v>9</v>
      </c>
      <c r="D129" s="32">
        <f t="shared" si="104"/>
        <v>5</v>
      </c>
      <c r="E129" s="32">
        <f t="shared" si="104"/>
        <v>5</v>
      </c>
      <c r="F129" s="32">
        <f t="shared" si="104"/>
        <v>6</v>
      </c>
      <c r="G129" s="32">
        <f t="shared" si="104"/>
        <v>8</v>
      </c>
      <c r="H129" s="32">
        <f t="shared" si="104"/>
        <v>8</v>
      </c>
      <c r="I129" s="32">
        <f t="shared" si="104"/>
        <v>6</v>
      </c>
      <c r="J129" s="32">
        <f t="shared" si="104"/>
        <v>6</v>
      </c>
      <c r="K129" s="32">
        <f t="shared" si="104"/>
        <v>9</v>
      </c>
      <c r="L129" s="32">
        <f t="shared" si="104"/>
        <v>6</v>
      </c>
      <c r="M129" s="32">
        <f t="shared" si="104"/>
        <v>5</v>
      </c>
      <c r="N129" s="32">
        <f t="shared" si="104"/>
        <v>0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33"/>
      <c r="AD129" s="62" t="str">
        <f t="shared" si="94"/>
        <v>Tom Schootemeijer</v>
      </c>
      <c r="AE129" s="32">
        <f t="shared" si="95"/>
        <v>0</v>
      </c>
      <c r="AF129" s="32">
        <f t="shared" si="95"/>
        <v>0</v>
      </c>
      <c r="AG129" s="32">
        <f t="shared" si="95"/>
        <v>0</v>
      </c>
      <c r="AH129" s="32">
        <f t="shared" si="95"/>
        <v>0</v>
      </c>
      <c r="AI129" s="32">
        <f t="shared" si="95"/>
        <v>7</v>
      </c>
      <c r="AJ129" s="32">
        <f t="shared" si="95"/>
        <v>6</v>
      </c>
      <c r="AK129" s="32">
        <f t="shared" si="95"/>
        <v>6</v>
      </c>
      <c r="AL129" s="32">
        <f t="shared" si="95"/>
        <v>6</v>
      </c>
      <c r="AM129" s="32">
        <f t="shared" si="95"/>
        <v>6</v>
      </c>
      <c r="AN129" s="32">
        <f t="shared" si="95"/>
        <v>5</v>
      </c>
      <c r="AO129" s="32">
        <f t="shared" si="95"/>
        <v>5</v>
      </c>
      <c r="AP129" s="32">
        <f t="shared" si="95"/>
        <v>5</v>
      </c>
      <c r="AQ129" s="32">
        <f t="shared" si="95"/>
        <v>0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46</v>
      </c>
      <c r="BF129" s="62" t="s">
        <v>126</v>
      </c>
      <c r="BG129" s="105">
        <v>48</v>
      </c>
      <c r="BH129" s="117"/>
    </row>
    <row r="130" spans="1:60" ht="12.75">
      <c r="A130" s="62" t="str">
        <f t="shared" si="92"/>
        <v>Tom Specht</v>
      </c>
      <c r="B130" s="32">
        <f aca="true" t="shared" si="105" ref="B130:Z130">IF(B$89=40,0,B86)</f>
        <v>7</v>
      </c>
      <c r="C130" s="32">
        <f t="shared" si="105"/>
        <v>9</v>
      </c>
      <c r="D130" s="32">
        <f t="shared" si="105"/>
        <v>5</v>
      </c>
      <c r="E130" s="32">
        <f t="shared" si="105"/>
        <v>5</v>
      </c>
      <c r="F130" s="32">
        <f t="shared" si="105"/>
        <v>7</v>
      </c>
      <c r="G130" s="32">
        <f t="shared" si="105"/>
        <v>9</v>
      </c>
      <c r="H130" s="32">
        <f t="shared" si="105"/>
        <v>9</v>
      </c>
      <c r="I130" s="32">
        <f t="shared" si="105"/>
        <v>6</v>
      </c>
      <c r="J130" s="32">
        <f t="shared" si="105"/>
        <v>6</v>
      </c>
      <c r="K130" s="32">
        <f t="shared" si="105"/>
        <v>9</v>
      </c>
      <c r="L130" s="32">
        <f t="shared" si="105"/>
        <v>6</v>
      </c>
      <c r="M130" s="32">
        <f t="shared" si="105"/>
        <v>6</v>
      </c>
      <c r="N130" s="32">
        <f t="shared" si="105"/>
        <v>0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33"/>
      <c r="AD130" s="62" t="str">
        <f t="shared" si="94"/>
        <v>Tom Specht</v>
      </c>
      <c r="AE130" s="32">
        <f t="shared" si="95"/>
        <v>0</v>
      </c>
      <c r="AF130" s="32">
        <f t="shared" si="95"/>
        <v>0</v>
      </c>
      <c r="AG130" s="32">
        <f t="shared" si="95"/>
        <v>0</v>
      </c>
      <c r="AH130" s="32">
        <f t="shared" si="95"/>
        <v>0</v>
      </c>
      <c r="AI130" s="32">
        <f t="shared" si="95"/>
        <v>7</v>
      </c>
      <c r="AJ130" s="32">
        <f t="shared" si="95"/>
        <v>7</v>
      </c>
      <c r="AK130" s="32">
        <f t="shared" si="95"/>
        <v>6</v>
      </c>
      <c r="AL130" s="32">
        <f t="shared" si="95"/>
        <v>6</v>
      </c>
      <c r="AM130" s="32">
        <f t="shared" si="95"/>
        <v>6</v>
      </c>
      <c r="AN130" s="32">
        <f t="shared" si="95"/>
        <v>6</v>
      </c>
      <c r="AO130" s="32">
        <f t="shared" si="95"/>
        <v>5</v>
      </c>
      <c r="AP130" s="32">
        <f t="shared" si="95"/>
        <v>5</v>
      </c>
      <c r="AQ130" s="32">
        <f t="shared" si="95"/>
        <v>0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48</v>
      </c>
      <c r="BF130" s="62" t="s">
        <v>138</v>
      </c>
      <c r="BG130" s="105">
        <v>48</v>
      </c>
      <c r="BH130" s="117"/>
    </row>
    <row r="131" spans="1:60" ht="12.75">
      <c r="A131" s="62" t="str">
        <f>A41</f>
        <v>Ton Ranzijn</v>
      </c>
      <c r="B131" s="32">
        <f aca="true" t="shared" si="106" ref="B131:Q131">IF(B$89=40,0,B87)</f>
        <v>7</v>
      </c>
      <c r="C131" s="32">
        <f t="shared" si="106"/>
        <v>9</v>
      </c>
      <c r="D131" s="32">
        <f t="shared" si="106"/>
        <v>5</v>
      </c>
      <c r="E131" s="32">
        <f t="shared" si="106"/>
        <v>5</v>
      </c>
      <c r="F131" s="32">
        <f t="shared" si="106"/>
        <v>7</v>
      </c>
      <c r="G131" s="32">
        <f t="shared" si="106"/>
        <v>9</v>
      </c>
      <c r="H131" s="32">
        <f t="shared" si="106"/>
        <v>9</v>
      </c>
      <c r="I131" s="32">
        <f t="shared" si="106"/>
        <v>6</v>
      </c>
      <c r="J131" s="32">
        <f t="shared" si="106"/>
        <v>6</v>
      </c>
      <c r="K131" s="32">
        <f t="shared" si="106"/>
        <v>9</v>
      </c>
      <c r="L131" s="32">
        <f t="shared" si="106"/>
        <v>6</v>
      </c>
      <c r="M131" s="32">
        <f t="shared" si="106"/>
        <v>6</v>
      </c>
      <c r="N131" s="32">
        <f t="shared" si="106"/>
        <v>0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33"/>
      <c r="AD131" s="62" t="str">
        <f>A41</f>
        <v>Ton Ranzijn</v>
      </c>
      <c r="AE131" s="32">
        <f t="shared" si="95"/>
        <v>0</v>
      </c>
      <c r="AF131" s="32">
        <f t="shared" si="95"/>
        <v>0</v>
      </c>
      <c r="AG131" s="32">
        <f t="shared" si="95"/>
        <v>0</v>
      </c>
      <c r="AH131" s="32">
        <f t="shared" si="95"/>
        <v>0</v>
      </c>
      <c r="AI131" s="32">
        <f t="shared" si="95"/>
        <v>7</v>
      </c>
      <c r="AJ131" s="32">
        <f t="shared" si="95"/>
        <v>7</v>
      </c>
      <c r="AK131" s="32">
        <f t="shared" si="95"/>
        <v>6</v>
      </c>
      <c r="AL131" s="32">
        <f t="shared" si="95"/>
        <v>6</v>
      </c>
      <c r="AM131" s="32">
        <f t="shared" si="95"/>
        <v>6</v>
      </c>
      <c r="AN131" s="32">
        <f t="shared" si="95"/>
        <v>6</v>
      </c>
      <c r="AO131" s="32">
        <f t="shared" si="95"/>
        <v>5</v>
      </c>
      <c r="AP131" s="32">
        <f t="shared" si="95"/>
        <v>5</v>
      </c>
      <c r="AQ131" s="32">
        <f t="shared" si="95"/>
        <v>0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48</v>
      </c>
      <c r="BF131" s="62" t="s">
        <v>4</v>
      </c>
      <c r="BG131" s="105">
        <v>48</v>
      </c>
      <c r="BH131" s="117"/>
    </row>
    <row r="132" spans="1:60" ht="13.5" thickBot="1">
      <c r="A132" s="102">
        <f>A42</f>
        <v>0</v>
      </c>
      <c r="B132" s="60">
        <f aca="true" t="shared" si="108" ref="B132:Z132">IF(B$89=40,0,B88)</f>
        <v>7</v>
      </c>
      <c r="C132" s="60">
        <f t="shared" si="108"/>
        <v>9</v>
      </c>
      <c r="D132" s="60">
        <f t="shared" si="108"/>
        <v>5</v>
      </c>
      <c r="E132" s="60">
        <f t="shared" si="108"/>
        <v>5</v>
      </c>
      <c r="F132" s="60">
        <f t="shared" si="108"/>
        <v>7</v>
      </c>
      <c r="G132" s="60">
        <f t="shared" si="108"/>
        <v>9</v>
      </c>
      <c r="H132" s="60">
        <f t="shared" si="108"/>
        <v>9</v>
      </c>
      <c r="I132" s="60">
        <f t="shared" si="108"/>
        <v>6</v>
      </c>
      <c r="J132" s="60">
        <f t="shared" si="108"/>
        <v>6</v>
      </c>
      <c r="K132" s="60">
        <f t="shared" si="108"/>
        <v>9</v>
      </c>
      <c r="L132" s="60">
        <f t="shared" si="108"/>
        <v>6</v>
      </c>
      <c r="M132" s="60">
        <f t="shared" si="108"/>
        <v>6</v>
      </c>
      <c r="N132" s="60">
        <f t="shared" si="108"/>
        <v>0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38">
        <f t="shared" si="108"/>
        <v>0</v>
      </c>
      <c r="AA132" s="99"/>
      <c r="AB132" s="110"/>
      <c r="AC132" s="134"/>
      <c r="AD132" s="59">
        <f>A42</f>
        <v>0</v>
      </c>
      <c r="AE132" s="60">
        <f t="shared" si="95"/>
        <v>0</v>
      </c>
      <c r="AF132" s="60">
        <f t="shared" si="95"/>
        <v>0</v>
      </c>
      <c r="AG132" s="60">
        <f t="shared" si="95"/>
        <v>0</v>
      </c>
      <c r="AH132" s="60">
        <f t="shared" si="95"/>
        <v>0</v>
      </c>
      <c r="AI132" s="60">
        <f t="shared" si="95"/>
        <v>7</v>
      </c>
      <c r="AJ132" s="60">
        <f t="shared" si="95"/>
        <v>7</v>
      </c>
      <c r="AK132" s="60">
        <f t="shared" si="95"/>
        <v>6</v>
      </c>
      <c r="AL132" s="60">
        <f t="shared" si="95"/>
        <v>6</v>
      </c>
      <c r="AM132" s="60">
        <f t="shared" si="95"/>
        <v>6</v>
      </c>
      <c r="AN132" s="60">
        <f t="shared" si="95"/>
        <v>6</v>
      </c>
      <c r="AO132" s="60">
        <f t="shared" si="95"/>
        <v>5</v>
      </c>
      <c r="AP132" s="60">
        <f t="shared" si="95"/>
        <v>5</v>
      </c>
      <c r="AQ132" s="60">
        <f t="shared" si="95"/>
        <v>0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48</v>
      </c>
      <c r="BF132" s="59">
        <v>0</v>
      </c>
      <c r="BG132" s="106">
        <v>48</v>
      </c>
      <c r="BH132" s="118"/>
    </row>
    <row r="133" spans="26:27" ht="12.75">
      <c r="Z133" s="3"/>
      <c r="AA133" s="99"/>
    </row>
    <row r="138" ht="12.75">
      <c r="BF138" s="1"/>
    </row>
    <row r="139" ht="12.75">
      <c r="BF139" s="1"/>
    </row>
    <row r="173" ht="12.75">
      <c r="BF173" t="s">
        <v>130</v>
      </c>
    </row>
    <row r="174" spans="58:86" ht="12.75">
      <c r="BF174" t="s">
        <v>113</v>
      </c>
      <c r="BH174" t="s">
        <v>93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116</v>
      </c>
    </row>
    <row r="175" spans="58:86" ht="12.75">
      <c r="BF175" t="s">
        <v>114</v>
      </c>
      <c r="BG175" t="s">
        <v>117</v>
      </c>
      <c r="BH175" t="s">
        <v>100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.75">
      <c r="BF176">
        <v>0</v>
      </c>
      <c r="BG176">
        <v>0</v>
      </c>
      <c r="BH176" t="s">
        <v>132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.75">
      <c r="BF177">
        <v>1</v>
      </c>
      <c r="BG177">
        <v>0</v>
      </c>
      <c r="BH177" t="s">
        <v>23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.75">
      <c r="BF178">
        <v>2</v>
      </c>
      <c r="BG178">
        <v>0</v>
      </c>
      <c r="BH178" t="s">
        <v>121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.75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.75">
      <c r="BF180">
        <v>4</v>
      </c>
      <c r="BG180">
        <v>1</v>
      </c>
      <c r="BH180" t="s">
        <v>133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.75">
      <c r="BF181">
        <v>5</v>
      </c>
      <c r="BG181">
        <v>1</v>
      </c>
      <c r="BH181" t="s">
        <v>27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.75">
      <c r="BF182">
        <v>6</v>
      </c>
      <c r="BG182">
        <v>1</v>
      </c>
      <c r="BH182" t="s">
        <v>140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.75">
      <c r="BF183">
        <v>7</v>
      </c>
      <c r="BG183">
        <v>1</v>
      </c>
      <c r="BH183" t="s">
        <v>26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.75">
      <c r="BF184">
        <v>8</v>
      </c>
      <c r="BG184">
        <v>2</v>
      </c>
      <c r="BH184" t="s">
        <v>16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.75">
      <c r="BF185">
        <v>9</v>
      </c>
      <c r="BG185">
        <v>2</v>
      </c>
      <c r="BH185" t="s">
        <v>15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.75">
      <c r="BF186">
        <v>10</v>
      </c>
      <c r="BG186">
        <v>2</v>
      </c>
      <c r="BH186" t="s">
        <v>109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.75">
      <c r="BF187">
        <v>11</v>
      </c>
      <c r="BG187">
        <v>2</v>
      </c>
      <c r="BH187" t="s">
        <v>98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.75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.75">
      <c r="BF189">
        <v>13</v>
      </c>
      <c r="BG189">
        <v>3</v>
      </c>
      <c r="BH189" t="s">
        <v>107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.75">
      <c r="BF190">
        <v>14</v>
      </c>
      <c r="BG190">
        <v>3</v>
      </c>
      <c r="BH190" t="s">
        <v>129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.75">
      <c r="BF191">
        <v>15</v>
      </c>
      <c r="BG191">
        <v>3</v>
      </c>
      <c r="BH191" t="s">
        <v>135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.75">
      <c r="BF192">
        <v>16</v>
      </c>
      <c r="BG192">
        <v>4</v>
      </c>
      <c r="BH192" t="s">
        <v>120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.75">
      <c r="BF193">
        <v>17</v>
      </c>
      <c r="BG193">
        <v>4</v>
      </c>
      <c r="BH193" t="s">
        <v>111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.75">
      <c r="BF194">
        <v>18</v>
      </c>
      <c r="BG194">
        <v>4</v>
      </c>
      <c r="BH194" t="s">
        <v>137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.75">
      <c r="BF195">
        <v>19</v>
      </c>
      <c r="BG195">
        <v>4</v>
      </c>
      <c r="BH195" t="s">
        <v>136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.75">
      <c r="BF196">
        <v>20</v>
      </c>
      <c r="BG196">
        <v>5</v>
      </c>
      <c r="BH196" t="s">
        <v>128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.75">
      <c r="BF197">
        <v>21</v>
      </c>
      <c r="BG197">
        <v>5</v>
      </c>
      <c r="BH197" t="s">
        <v>122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.75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.75">
      <c r="BF199">
        <v>23</v>
      </c>
      <c r="BG199">
        <v>5</v>
      </c>
      <c r="BH199" t="s">
        <v>126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.75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.75">
      <c r="BF201">
        <v>25</v>
      </c>
      <c r="BG201">
        <v>6</v>
      </c>
      <c r="BH201" t="s">
        <v>138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.75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.75">
      <c r="BH203" t="s">
        <v>108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.75">
      <c r="BH204" t="s">
        <v>97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.75">
      <c r="BH205" t="s">
        <v>97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.75">
      <c r="BH206" t="s">
        <v>97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.75">
      <c r="BH207" t="s">
        <v>97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.75">
      <c r="BH208" t="s">
        <v>97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.75">
      <c r="BH209" t="s">
        <v>97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.75">
      <c r="BH210" t="s">
        <v>97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.75">
      <c r="BH211" t="s">
        <v>97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.75">
      <c r="BH212" t="s">
        <v>97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.75">
      <c r="BH213" t="s">
        <v>97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.75">
      <c r="BH214" t="s">
        <v>97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B1" sqref="B1:F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B1" sqref="B1:F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B1" sqref="B1:F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5"/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5"/>
      <c r="E2" s="5"/>
      <c r="F2" s="3" t="s">
        <v>6</v>
      </c>
    </row>
    <row r="3" spans="1:6" ht="18" customHeight="1">
      <c r="A3" s="8"/>
      <c r="B3" s="3" t="s">
        <v>94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182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158">
        <v>43243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 t="s">
        <v>197</v>
      </c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173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gegevens'!$A$2:$BB$42,5))</f>
        <v>105</v>
      </c>
      <c r="F8" s="121">
        <v>103</v>
      </c>
      <c r="G8" s="122">
        <v>0.045428240740740734</v>
      </c>
      <c r="H8" s="24">
        <f aca="true" t="shared" si="0" ref="H8:H27">IF(OR(G8="dnf",G8=""),"",(VALUE(G8)*100/F8)*24*3600)</f>
        <v>3810.6796116504847</v>
      </c>
      <c r="I8" s="95">
        <f aca="true" t="shared" si="1" ref="I8:I27">O8</f>
        <v>0.0009602420402859012</v>
      </c>
      <c r="J8" s="128">
        <v>103</v>
      </c>
      <c r="K8" s="51">
        <f aca="true" t="shared" si="2" ref="K8:K17">A8</f>
        <v>1</v>
      </c>
      <c r="L8" s="70">
        <f>IF(OR(B8=""),"",VLOOKUP(B8,Puntentotaal!$AD$93:$BD$132,27,FALSE))</f>
        <v>17</v>
      </c>
      <c r="O8" s="97">
        <f>IF(OR(H8="dnf",H8=""),"",((H9-H8)/100*F8)/24/3600)</f>
        <v>0.0009602420402859012</v>
      </c>
    </row>
    <row r="9" spans="1:15" ht="18" customHeight="1">
      <c r="A9" s="46">
        <v>2</v>
      </c>
      <c r="B9" s="56" t="s">
        <v>98</v>
      </c>
      <c r="C9" s="29" t="str">
        <f>IF(OR(B9=""),"",VLOOKUP(B9,'Algemene gegevens'!$A$2:$D$42,2,FALSE))</f>
        <v>Etap 21</v>
      </c>
      <c r="D9" s="21">
        <f>IF(OR(B9=""),"",VLOOKUP(B9,'Algemene gegevens'!$A$2:$D$42,4))</f>
        <v>114</v>
      </c>
      <c r="E9" s="21">
        <f>IF(OR(B9=""),"",VLOOKUP(B9,'Algemene gegevens'!$A$2:$BB$42,5))</f>
        <v>113</v>
      </c>
      <c r="F9" s="123">
        <v>114</v>
      </c>
      <c r="G9" s="124">
        <v>0.051342592592592586</v>
      </c>
      <c r="H9" s="25">
        <f t="shared" si="0"/>
        <v>3891.228070175438</v>
      </c>
      <c r="I9" s="93">
        <f t="shared" si="1"/>
        <v>0.0010627921610931335</v>
      </c>
      <c r="J9" s="129">
        <v>112</v>
      </c>
      <c r="K9" s="51">
        <f t="shared" si="2"/>
        <v>2</v>
      </c>
      <c r="L9" s="71">
        <f>IF(OR(B9=""),"",VLOOKUP(B9,Puntentotaal!$AD$93:$BD$132,27,FALSE))</f>
        <v>28</v>
      </c>
      <c r="O9" s="98">
        <f>IF(OR(H9="dnf",H9=""),"",((H9-H8)/100*F9)/24/3600)</f>
        <v>0.0010627921610931335</v>
      </c>
    </row>
    <row r="10" spans="1:15" ht="18" customHeight="1">
      <c r="A10" s="46">
        <v>3</v>
      </c>
      <c r="B10" s="56" t="s">
        <v>16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gegevens'!$A$2:$BB$42,5))</f>
        <v>90</v>
      </c>
      <c r="F10" s="123">
        <v>90</v>
      </c>
      <c r="G10" s="124">
        <v>0.04297453703703704</v>
      </c>
      <c r="H10" s="25">
        <f t="shared" si="0"/>
        <v>4125.555555555556</v>
      </c>
      <c r="I10" s="93">
        <f t="shared" si="1"/>
        <v>0.002440911306042892</v>
      </c>
      <c r="J10" s="129">
        <v>91</v>
      </c>
      <c r="K10" s="51">
        <f t="shared" si="2"/>
        <v>3</v>
      </c>
      <c r="L10" s="71">
        <f>IF(OR(B10=""),"",VLOOKUP(B10,Puntentotaal!$AD$93:$BD$132,27,FALSE))</f>
        <v>22</v>
      </c>
      <c r="O10" s="98">
        <f aca="true" t="shared" si="3" ref="O10:O27">IF(OR(H10="dnf",H10=""),"",((H10-H9)/100*F10)/24/3600)</f>
        <v>0.002440911306042892</v>
      </c>
    </row>
    <row r="11" spans="1:15" ht="18" customHeight="1">
      <c r="A11" s="46">
        <v>4</v>
      </c>
      <c r="B11" s="56" t="s">
        <v>132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gegevens'!$A$2:$BB$42,5))</f>
        <v>94</v>
      </c>
      <c r="F11" s="123">
        <v>92</v>
      </c>
      <c r="G11" s="124">
        <v>0.044606481481481476</v>
      </c>
      <c r="H11" s="25">
        <f t="shared" si="0"/>
        <v>4189.130434782608</v>
      </c>
      <c r="I11" s="93">
        <f t="shared" si="1"/>
        <v>0.0006769547325102802</v>
      </c>
      <c r="J11" s="129">
        <v>95</v>
      </c>
      <c r="K11" s="51">
        <f t="shared" si="2"/>
        <v>4</v>
      </c>
      <c r="L11" s="71">
        <f>IF(OR(B11=""),"",VLOOKUP(B11,Puntentotaal!$AD$93:$BD$132,27,FALSE))</f>
        <v>24</v>
      </c>
      <c r="O11" s="98">
        <f t="shared" si="3"/>
        <v>0.0006769547325102802</v>
      </c>
    </row>
    <row r="12" spans="1:15" ht="18" customHeight="1">
      <c r="A12" s="46">
        <v>5</v>
      </c>
      <c r="B12" s="56" t="s">
        <v>3</v>
      </c>
      <c r="C12" s="29" t="str">
        <f>IF(OR(B12=""),"",VLOOKUP(B12,'Algemene gegevens'!$A$2:$D$42,2,FALSE))</f>
        <v>Friendship 23</v>
      </c>
      <c r="D12" s="21">
        <f>IF(OR(B12=""),"",VLOOKUP(B12,'Algemene gegevens'!$A$2:$D$42,4))</f>
        <v>113</v>
      </c>
      <c r="E12" s="21">
        <f>IF(OR(B12=""),"",VLOOKUP(B12,'Algemene gegevens'!$A$2:$BB$42,5))</f>
        <v>107</v>
      </c>
      <c r="F12" s="123">
        <v>108</v>
      </c>
      <c r="G12" s="124">
        <v>0.05251157407407408</v>
      </c>
      <c r="H12" s="25">
        <f t="shared" si="0"/>
        <v>4200.925925925926</v>
      </c>
      <c r="I12" s="93">
        <f t="shared" si="1"/>
        <v>0.00014744363929147542</v>
      </c>
      <c r="J12" s="129">
        <v>108</v>
      </c>
      <c r="K12" s="51">
        <f t="shared" si="2"/>
        <v>5</v>
      </c>
      <c r="L12" s="71">
        <f>IF(OR(B12=""),"",VLOOKUP(B12,Puntentotaal!$AD$93:$BD$132,27,FALSE))</f>
        <v>37</v>
      </c>
      <c r="O12" s="98">
        <f t="shared" si="3"/>
        <v>0.00014744363929147542</v>
      </c>
    </row>
    <row r="13" spans="1:15" ht="18" customHeight="1">
      <c r="A13" s="46">
        <v>6</v>
      </c>
      <c r="B13" s="56" t="s">
        <v>196</v>
      </c>
      <c r="C13" s="29" t="str">
        <f>IF(OR(B13=""),"",VLOOKUP(B13,'Algemene gegevens'!$A$2:$D$42,2,FALSE))</f>
        <v>Fox 22</v>
      </c>
      <c r="D13" s="21">
        <f>IF(OR(B13=""),"",VLOOKUP(B13,'Algemene gegevens'!$A$2:$D$42,4))</f>
        <v>107</v>
      </c>
      <c r="E13" s="21">
        <f>IF(OR(B13=""),"",VLOOKUP(B13,'Algemene gegevens'!$A$2:$BB$42,5))</f>
        <v>107</v>
      </c>
      <c r="F13" s="123">
        <v>107</v>
      </c>
      <c r="G13" s="124">
        <v>0.05326388888888889</v>
      </c>
      <c r="H13" s="25">
        <f t="shared" si="0"/>
        <v>4300.934579439252</v>
      </c>
      <c r="I13" s="93">
        <f t="shared" si="1"/>
        <v>0.0012385330932784579</v>
      </c>
      <c r="J13" s="129">
        <v>109</v>
      </c>
      <c r="K13" s="51">
        <f t="shared" si="2"/>
        <v>6</v>
      </c>
      <c r="L13" s="71">
        <f>IF(OR(B13=""),"",VLOOKUP(B13,Puntentotaal!$AD$93:$BD$132,27,FALSE))</f>
        <v>47</v>
      </c>
      <c r="O13" s="98">
        <f t="shared" si="3"/>
        <v>0.0012385330932784579</v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gegevens'!$A$2:$BB$42,5))</f>
      </c>
      <c r="F15" s="123"/>
      <c r="G15" s="124"/>
      <c r="H15" s="25">
        <f t="shared" si="0"/>
      </c>
      <c r="I15" s="96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gegevens'!$A$2:$BB$42,5))</f>
      </c>
      <c r="F18" s="123"/>
      <c r="G18" s="124"/>
      <c r="H18" s="25">
        <f t="shared" si="0"/>
      </c>
      <c r="I18" s="93">
        <f t="shared" si="1"/>
      </c>
      <c r="J18" s="129"/>
      <c r="K18" s="51">
        <f aca="true" t="shared" si="4" ref="K18:K27">A18</f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4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4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4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4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195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158">
        <v>43257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 t="s">
        <v>198</v>
      </c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164</v>
      </c>
      <c r="C8" s="28" t="str">
        <f>IF(OR(B8=""),"",VLOOKUP(B8,'Algemene gegevens'!$A$2:$D$42,2,FALSE))</f>
        <v>Scholtz 22</v>
      </c>
      <c r="D8" s="20">
        <f>IF(OR(B8=""),"",VLOOKUP(B8,'Algemene gegevens'!$A$2:$D$42,4))</f>
        <v>96</v>
      </c>
      <c r="E8" s="21">
        <f>IF(OR(B8=""),"",VLOOKUP(B8,'Algemene gegevens'!$A$2:$BB$42,31))</f>
        <v>111</v>
      </c>
      <c r="F8" s="121">
        <v>111</v>
      </c>
      <c r="G8" s="122">
        <v>0.05496527777777777</v>
      </c>
      <c r="H8" s="24">
        <f aca="true" t="shared" si="0" ref="H8:H27">IF(OR(G8="dnf",G8=""),"",(VALUE(G8)*100/F8)*24*3600)</f>
        <v>4278.378378378378</v>
      </c>
      <c r="I8" s="95">
        <f aca="true" t="shared" si="1" ref="I8:I27">O8</f>
        <v>0.0016002859477124195</v>
      </c>
      <c r="J8" s="128">
        <v>109</v>
      </c>
      <c r="K8" s="51">
        <f aca="true" t="shared" si="2" ref="K8:K27">A8</f>
        <v>1</v>
      </c>
      <c r="L8" s="70">
        <f>IF(OR(B8=""),"",VLOOKUP(B8,Puntentotaal!$AD$93:$BD$132,27,FALSE))</f>
        <v>28</v>
      </c>
      <c r="O8" s="97">
        <f>IF(OR(H8="dnf",H8=""),"",((H9-H8)/100*F8)/24/3600)</f>
        <v>0.0016002859477124195</v>
      </c>
    </row>
    <row r="9" spans="1:15" ht="18" customHeight="1">
      <c r="A9" s="46">
        <v>2</v>
      </c>
      <c r="B9" s="56" t="s">
        <v>141</v>
      </c>
      <c r="C9" s="29" t="str">
        <f>IF(OR(B9=""),"",VLOOKUP(B9,'Algemene gegevens'!$A$2:$D$42,2,FALSE))</f>
        <v>Randmeer</v>
      </c>
      <c r="D9" s="21">
        <f>IF(OR(B9=""),"",VLOOKUP(B9,'Algemene gegevens'!$A$2:$D$42,4))</f>
        <v>105</v>
      </c>
      <c r="E9" s="21">
        <f>IF(OR(B9=""),"",VLOOKUP(B9,'Algemene gegevens'!$A$2:$BB$42,31))</f>
        <v>104</v>
      </c>
      <c r="F9" s="123">
        <v>102</v>
      </c>
      <c r="G9" s="124">
        <v>0.05197916666666667</v>
      </c>
      <c r="H9" s="25">
        <f t="shared" si="0"/>
        <v>4402.941176470588</v>
      </c>
      <c r="I9" s="96">
        <f t="shared" si="1"/>
        <v>0.0014705330330330344</v>
      </c>
      <c r="J9" s="129">
        <v>103</v>
      </c>
      <c r="K9" s="51">
        <f t="shared" si="2"/>
        <v>2</v>
      </c>
      <c r="L9" s="71">
        <f>IF(OR(B9=""),"",VLOOKUP(B9,Puntentotaal!$AD$93:$BD$132,27,FALSE))</f>
        <v>43</v>
      </c>
      <c r="O9" s="98">
        <f>IF(OR(H9="dnf",H9=""),"",((H9-H8)/100*F9)/24/3600)</f>
        <v>0.0014705330330330344</v>
      </c>
    </row>
    <row r="10" spans="1:15" ht="18" customHeight="1">
      <c r="A10" s="46">
        <v>3</v>
      </c>
      <c r="B10" s="56" t="s">
        <v>173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gegevens'!$A$2:$BB$42,31))</f>
        <v>103</v>
      </c>
      <c r="F10" s="123">
        <v>102</v>
      </c>
      <c r="G10" s="124">
        <v>0.05309027777777778</v>
      </c>
      <c r="H10" s="25">
        <f t="shared" si="0"/>
        <v>4497.058823529412</v>
      </c>
      <c r="I10" s="93">
        <f t="shared" si="1"/>
        <v>0.0011111111111111098</v>
      </c>
      <c r="J10" s="129">
        <v>104</v>
      </c>
      <c r="K10" s="51">
        <f t="shared" si="2"/>
        <v>3</v>
      </c>
      <c r="L10" s="71">
        <f>IF(OR(B10=""),"",VLOOKUP(B10,Puntentotaal!$AD$93:$BD$132,27,FALSE))</f>
        <v>17</v>
      </c>
      <c r="O10" s="98">
        <f aca="true" t="shared" si="3" ref="O10:O27">IF(OR(H10="dnf",H10=""),"",((H10-H9)/100*F10)/24/3600)</f>
        <v>0.0011111111111111098</v>
      </c>
    </row>
    <row r="11" spans="1:15" ht="18" customHeight="1">
      <c r="A11" s="46">
        <v>4</v>
      </c>
      <c r="B11" s="56" t="s">
        <v>98</v>
      </c>
      <c r="C11" s="29" t="str">
        <f>IF(OR(B11=""),"",VLOOKUP(B11,'Algemene gegevens'!$A$2:$D$42,2,FALSE))</f>
        <v>Etap 21</v>
      </c>
      <c r="D11" s="21">
        <f>IF(OR(B11=""),"",VLOOKUP(B11,'Algemene gegevens'!$A$2:$D$42,4))</f>
        <v>114</v>
      </c>
      <c r="E11" s="21">
        <f>IF(OR(B11=""),"",VLOOKUP(B11,'Algemene gegevens'!$A$2:$BB$42,31))</f>
        <v>112</v>
      </c>
      <c r="F11" s="123">
        <v>113</v>
      </c>
      <c r="G11" s="124">
        <v>0.058912037037037034</v>
      </c>
      <c r="H11" s="25">
        <f t="shared" si="0"/>
        <v>4504.424778761062</v>
      </c>
      <c r="I11" s="93">
        <f t="shared" si="1"/>
        <v>9.633714596950086E-05</v>
      </c>
      <c r="J11" s="129">
        <v>113</v>
      </c>
      <c r="K11" s="51">
        <f t="shared" si="2"/>
        <v>4</v>
      </c>
      <c r="L11" s="71">
        <f>IF(OR(B11=""),"",VLOOKUP(B11,Puntentotaal!$AD$93:$BD$132,27,FALSE))</f>
        <v>28</v>
      </c>
      <c r="O11" s="98">
        <f t="shared" si="3"/>
        <v>9.633714596950086E-05</v>
      </c>
    </row>
    <row r="12" spans="1:15" ht="18" customHeight="1">
      <c r="A12" s="46">
        <v>5</v>
      </c>
      <c r="B12" s="56" t="s">
        <v>16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gegevens'!$A$2:$BB$42,31))</f>
        <v>91</v>
      </c>
      <c r="F12" s="123">
        <v>89</v>
      </c>
      <c r="G12" s="124">
        <v>0.046898148148148154</v>
      </c>
      <c r="H12" s="25">
        <f t="shared" si="0"/>
        <v>4552.808988764045</v>
      </c>
      <c r="I12" s="93">
        <f t="shared" si="1"/>
        <v>0.0004984021632251753</v>
      </c>
      <c r="J12" s="129">
        <v>92</v>
      </c>
      <c r="K12" s="51">
        <f t="shared" si="2"/>
        <v>5</v>
      </c>
      <c r="L12" s="71">
        <f>IF(OR(B12=""),"",VLOOKUP(B12,Puntentotaal!$AD$93:$BD$132,27,FALSE))</f>
        <v>22</v>
      </c>
      <c r="O12" s="98">
        <f t="shared" si="3"/>
        <v>0.0004984021632251753</v>
      </c>
    </row>
    <row r="13" spans="1:15" ht="18" customHeight="1">
      <c r="A13" s="46">
        <v>6</v>
      </c>
      <c r="B13" s="56" t="s">
        <v>3</v>
      </c>
      <c r="C13" s="29" t="str">
        <f>IF(OR(B13=""),"",VLOOKUP(B13,'Algemene gegevens'!$A$2:$D$42,2,FALSE))</f>
        <v>Friendship 23</v>
      </c>
      <c r="D13" s="21">
        <f>IF(OR(B13=""),"",VLOOKUP(B13,'Algemene gegevens'!$A$2:$D$42,4))</f>
        <v>113</v>
      </c>
      <c r="E13" s="21">
        <f>IF(OR(B13=""),"",VLOOKUP(B13,'Algemene gegevens'!$A$2:$BB$42,31))</f>
        <v>108</v>
      </c>
      <c r="F13" s="123">
        <v>109</v>
      </c>
      <c r="G13" s="124">
        <v>0.05932870370370371</v>
      </c>
      <c r="H13" s="25">
        <f t="shared" si="0"/>
        <v>4702.7522935779825</v>
      </c>
      <c r="I13" s="93">
        <f t="shared" si="1"/>
        <v>0.0018916458593424945</v>
      </c>
      <c r="J13" s="129">
        <v>109</v>
      </c>
      <c r="K13" s="51">
        <f t="shared" si="2"/>
        <v>6</v>
      </c>
      <c r="L13" s="71">
        <f>IF(OR(B13=""),"",VLOOKUP(B13,Puntentotaal!$AD$93:$BD$132,27,FALSE))</f>
        <v>37</v>
      </c>
      <c r="O13" s="98">
        <f t="shared" si="3"/>
        <v>0.0018916458593424945</v>
      </c>
    </row>
    <row r="14" spans="1:15" ht="18" customHeight="1">
      <c r="A14" s="46">
        <v>7</v>
      </c>
      <c r="B14" s="56" t="s">
        <v>132</v>
      </c>
      <c r="C14" s="29" t="str">
        <f>IF(OR(B14=""),"",VLOOKUP(B14,'Algemene gegevens'!$A$2:$D$42,2,FALSE))</f>
        <v>Ynling</v>
      </c>
      <c r="D14" s="21">
        <f>IF(OR(B14=""),"",VLOOKUP(B14,'Algemene gegevens'!$A$2:$D$42,4))</f>
        <v>105</v>
      </c>
      <c r="E14" s="21">
        <f>IF(OR(B14=""),"",VLOOKUP(B14,'Algemene gegevens'!$A$2:$BB$42,31))</f>
        <v>95</v>
      </c>
      <c r="F14" s="123">
        <v>93</v>
      </c>
      <c r="G14" s="124">
        <v>0.051145833333333335</v>
      </c>
      <c r="H14" s="25">
        <f t="shared" si="0"/>
        <v>4751.612903225807</v>
      </c>
      <c r="I14" s="93">
        <f t="shared" si="1"/>
        <v>0.000525930173292553</v>
      </c>
      <c r="J14" s="129">
        <v>96</v>
      </c>
      <c r="K14" s="51">
        <f t="shared" si="2"/>
        <v>7</v>
      </c>
      <c r="L14" s="71">
        <f>IF(OR(B14=""),"",VLOOKUP(B14,Puntentotaal!$AD$93:$BD$132,27,FALSE))</f>
        <v>24</v>
      </c>
      <c r="O14" s="98">
        <f t="shared" si="3"/>
        <v>0.000525930173292553</v>
      </c>
    </row>
    <row r="15" spans="1:15" ht="18" customHeight="1">
      <c r="A15" s="46">
        <v>8</v>
      </c>
      <c r="B15" s="56" t="s">
        <v>23</v>
      </c>
      <c r="C15" s="29" t="str">
        <f>IF(OR(B15=""),"",VLOOKUP(B15,'Algemene gegevens'!$A$2:$D$42,2,FALSE))</f>
        <v>Dehler 28</v>
      </c>
      <c r="D15" s="21">
        <f>IF(OR(B15=""),"",VLOOKUP(B15,'Algemene gegevens'!$A$2:$D$42,4))</f>
        <v>102</v>
      </c>
      <c r="E15" s="21">
        <f>IF(OR(B15=""),"",VLOOKUP(B15,'Algemene gegevens'!$A$2:$BB$42,31))</f>
        <v>102</v>
      </c>
      <c r="F15" s="123">
        <v>103</v>
      </c>
      <c r="G15" s="124">
        <v>0.057291666666666664</v>
      </c>
      <c r="H15" s="25">
        <f t="shared" si="0"/>
        <v>4805.825242718446</v>
      </c>
      <c r="I15" s="93">
        <f t="shared" si="1"/>
        <v>0.0006462813620071586</v>
      </c>
      <c r="J15" s="129">
        <v>104</v>
      </c>
      <c r="K15" s="51">
        <f t="shared" si="2"/>
        <v>8</v>
      </c>
      <c r="L15" s="71">
        <f>IF(OR(B15=""),"",VLOOKUP(B15,Puntentotaal!$AD$93:$BD$132,27,FALSE))</f>
        <v>32</v>
      </c>
      <c r="O15" s="98">
        <f t="shared" si="3"/>
        <v>0.0006462813620071586</v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zoomScalePageLayoutView="0" workbookViewId="0" topLeftCell="A4">
      <selection activeCell="H1" sqref="H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6" ht="18" customHeight="1">
      <c r="A2" s="8"/>
      <c r="B2" s="3" t="s">
        <v>95</v>
      </c>
      <c r="C2" s="3"/>
      <c r="D2" s="4" t="s">
        <v>194</v>
      </c>
      <c r="E2" s="5"/>
      <c r="F2" s="157" t="s">
        <v>166</v>
      </c>
    </row>
    <row r="3" spans="1:6" ht="18" customHeight="1">
      <c r="A3" s="8"/>
      <c r="B3" s="3" t="s">
        <v>148</v>
      </c>
      <c r="D3"/>
      <c r="E3" s="140"/>
      <c r="F3" s="158">
        <v>43278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 t="s">
        <v>199</v>
      </c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173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gegevens'!$A$2:$BB$42,32))</f>
        <v>104</v>
      </c>
      <c r="F8" s="121">
        <v>102</v>
      </c>
      <c r="G8" s="122">
        <v>0.06746527777777778</v>
      </c>
      <c r="H8" s="24">
        <f aca="true" t="shared" si="0" ref="H8:H27">IF(OR(G8="dnf",G8=""),"",(VALUE(G8)*100/F8)*24*3600)</f>
        <v>5714.705882352941</v>
      </c>
      <c r="I8" s="95">
        <f aca="true" t="shared" si="1" ref="I8:I27">O8</f>
        <v>0.0013779761904761675</v>
      </c>
      <c r="J8" s="128">
        <v>102</v>
      </c>
      <c r="K8" s="51">
        <f aca="true" t="shared" si="2" ref="K8:K27">A8</f>
        <v>1</v>
      </c>
      <c r="L8" s="70">
        <f>IF(OR(B8=""),"",VLOOKUP(B8,Puntentotaal!$AD$93:$BD$132,27,FALSE))</f>
        <v>17</v>
      </c>
      <c r="O8" s="97">
        <f>IF(OR(H8="dnf",H8=""),"",((H9-H8)/100*F8)/24/3600)</f>
        <v>0.0013779761904761675</v>
      </c>
    </row>
    <row r="9" spans="1:15" ht="18" customHeight="1">
      <c r="A9" s="46">
        <v>2</v>
      </c>
      <c r="B9" s="56" t="s">
        <v>23</v>
      </c>
      <c r="C9" s="29" t="str">
        <f>IF(OR(B9=""),"",VLOOKUP(B9,'Algemene gegevens'!$A$2:$D$42,2,FALSE))</f>
        <v>Dehler 28</v>
      </c>
      <c r="D9" s="21">
        <f>IF(OR(B9=""),"",VLOOKUP(B9,'Algemene gegevens'!$A$2:$D$42,4))</f>
        <v>102</v>
      </c>
      <c r="E9" s="21">
        <f>IF(OR(B9=""),"",VLOOKUP(B9,'Algemene gegevens'!$A$2:$BB$42,32))</f>
        <v>104</v>
      </c>
      <c r="F9" s="123">
        <v>105</v>
      </c>
      <c r="G9" s="124">
        <v>0.07086805555555555</v>
      </c>
      <c r="H9" s="25">
        <f t="shared" si="0"/>
        <v>5831.42857142857</v>
      </c>
      <c r="I9" s="93">
        <f t="shared" si="1"/>
        <v>0.0014185049019607605</v>
      </c>
      <c r="J9" s="129">
        <v>103</v>
      </c>
      <c r="K9" s="51">
        <f t="shared" si="2"/>
        <v>2</v>
      </c>
      <c r="L9" s="71">
        <f>IF(OR(B9=""),"",VLOOKUP(B9,Puntentotaal!$AD$93:$BD$132,27,FALSE))</f>
        <v>32</v>
      </c>
      <c r="O9" s="98">
        <f>IF(OR(H9="dnf",H9=""),"",((H9-H8)/100*F9)/24/3600)</f>
        <v>0.0014185049019607605</v>
      </c>
    </row>
    <row r="10" spans="1:15" ht="18" customHeight="1">
      <c r="A10" s="46">
        <v>3</v>
      </c>
      <c r="B10" s="56" t="s">
        <v>98</v>
      </c>
      <c r="C10" s="29" t="str">
        <f>IF(OR(B10=""),"",VLOOKUP(B10,'Algemene gegevens'!$A$2:$D$42,2,FALSE))</f>
        <v>Etap 21</v>
      </c>
      <c r="D10" s="21">
        <f>IF(OR(B10=""),"",VLOOKUP(B10,'Algemene gegevens'!$A$2:$D$42,4))</f>
        <v>114</v>
      </c>
      <c r="E10" s="21">
        <f>IF(OR(B10=""),"",VLOOKUP(B10,'Algemene gegevens'!$A$2:$BB$42,32))</f>
        <v>113</v>
      </c>
      <c r="F10" s="123">
        <v>113</v>
      </c>
      <c r="G10" s="124">
        <v>0.0772800925925926</v>
      </c>
      <c r="H10" s="25">
        <f t="shared" si="0"/>
        <v>5908.849557522124</v>
      </c>
      <c r="I10" s="93">
        <f t="shared" si="1"/>
        <v>0.0010125661375661621</v>
      </c>
      <c r="J10" s="129">
        <v>114</v>
      </c>
      <c r="K10" s="51">
        <f t="shared" si="2"/>
        <v>3</v>
      </c>
      <c r="L10" s="71">
        <f>IF(OR(B10=""),"",VLOOKUP(B10,Puntentotaal!$AD$93:$BD$132,27,FALSE))</f>
        <v>28</v>
      </c>
      <c r="O10" s="98">
        <f aca="true" t="shared" si="3" ref="O10:O27">IF(OR(H10="dnf",H10=""),"",((H10-H9)/100*F10)/24/3600)</f>
        <v>0.0010125661375661621</v>
      </c>
    </row>
    <row r="11" spans="1:15" ht="18" customHeight="1">
      <c r="A11" s="46">
        <v>4</v>
      </c>
      <c r="B11" s="56" t="s">
        <v>16</v>
      </c>
      <c r="C11" s="29" t="str">
        <f>IF(OR(B11=""),"",VLOOKUP(B11,'Algemene gegevens'!$A$2:$D$42,2,FALSE))</f>
        <v>J-22</v>
      </c>
      <c r="D11" s="21">
        <f>IF(OR(B11=""),"",VLOOKUP(B11,'Algemene gegevens'!$A$2:$D$42,4))</f>
        <v>99</v>
      </c>
      <c r="E11" s="21">
        <f>IF(OR(B11=""),"",VLOOKUP(B11,'Algemene gegevens'!$A$2:$BB$42,32))</f>
        <v>92</v>
      </c>
      <c r="F11" s="123">
        <v>90</v>
      </c>
      <c r="G11" s="124">
        <v>0.06425925925925925</v>
      </c>
      <c r="H11" s="25">
        <f t="shared" si="0"/>
        <v>6168.888888888889</v>
      </c>
      <c r="I11" s="93">
        <f t="shared" si="1"/>
        <v>0.0027087430350704648</v>
      </c>
      <c r="J11" s="129">
        <v>94</v>
      </c>
      <c r="K11" s="51">
        <f t="shared" si="2"/>
        <v>4</v>
      </c>
      <c r="L11" s="71">
        <f>IF(OR(B11=""),"",VLOOKUP(B11,Puntentotaal!$AD$93:$BD$132,27,FALSE))</f>
        <v>22</v>
      </c>
      <c r="O11" s="98">
        <f t="shared" si="3"/>
        <v>0.0027087430350704648</v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gegevens'!$A$2:$BB$42,32))</f>
      </c>
      <c r="F13" s="123"/>
      <c r="G13" s="124"/>
      <c r="H13" s="25">
        <f t="shared" si="0"/>
      </c>
      <c r="I13" s="96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zoomScalePageLayoutView="0" workbookViewId="0" topLeftCell="A4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193</v>
      </c>
      <c r="E2" s="5"/>
      <c r="F2" s="157" t="s">
        <v>166</v>
      </c>
      <c r="G2" s="159">
        <v>43285</v>
      </c>
    </row>
    <row r="3" spans="1:7" ht="18" customHeight="1">
      <c r="A3" s="8"/>
      <c r="B3" s="3" t="s">
        <v>148</v>
      </c>
      <c r="D3"/>
      <c r="E3" s="140"/>
      <c r="F3" s="4" t="s">
        <v>200</v>
      </c>
      <c r="G3" s="160" t="s">
        <v>201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173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gegevens'!$A$2:$BB$42,33))</f>
        <v>102</v>
      </c>
      <c r="F8" s="121">
        <v>100</v>
      </c>
      <c r="G8" s="122">
        <v>0.05728009259259259</v>
      </c>
      <c r="H8" s="24">
        <f aca="true" t="shared" si="0" ref="H8:H27">IF(OR(G8="dnf",G8=""),"",(VALUE(G8)*100/F8)*24*3600)</f>
        <v>4949.000000000001</v>
      </c>
      <c r="I8" s="95">
        <f aca="true" t="shared" si="1" ref="I8:I27">O8</f>
        <v>0.0002506038647342945</v>
      </c>
      <c r="J8" s="128">
        <v>100</v>
      </c>
      <c r="K8" s="51">
        <f aca="true" t="shared" si="2" ref="K8:K27">A8</f>
        <v>1</v>
      </c>
      <c r="L8" s="70">
        <f>IF(OR(B8=""),"",VLOOKUP(B8,Puntentotaal!$AD$93:$BD$132,27,FALSE))</f>
        <v>17</v>
      </c>
      <c r="O8" s="97">
        <f>IF(OR(H8="dnf",H8=""),"",((H9-H8)/100*F8)/24/3600)</f>
        <v>0.0002506038647342945</v>
      </c>
    </row>
    <row r="9" spans="1:15" ht="18" customHeight="1">
      <c r="A9" s="46">
        <v>2</v>
      </c>
      <c r="B9" s="56" t="s">
        <v>16</v>
      </c>
      <c r="C9" s="29" t="str">
        <f>IF(OR(B9=""),"",VLOOKUP(B9,'Algemene gegevens'!$A$2:$D$42,2,FALSE))</f>
        <v>J-22</v>
      </c>
      <c r="D9" s="21">
        <f>IF(OR(B9=""),"",VLOOKUP(B9,'Algemene gegevens'!$A$2:$D$42,4))</f>
        <v>99</v>
      </c>
      <c r="E9" s="21">
        <f>IF(OR(B9=""),"",VLOOKUP(B9,'Algemene gegevens'!$A$2:$BB$42,33))</f>
        <v>94</v>
      </c>
      <c r="F9" s="123">
        <v>92</v>
      </c>
      <c r="G9" s="124">
        <v>0.05292824074074074</v>
      </c>
      <c r="H9" s="25">
        <f t="shared" si="0"/>
        <v>4970.652173913044</v>
      </c>
      <c r="I9" s="93">
        <f t="shared" si="1"/>
        <v>0.0002305555555555509</v>
      </c>
      <c r="J9" s="129">
        <v>93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0.0002305555555555509</v>
      </c>
    </row>
    <row r="10" spans="1:15" ht="18" customHeight="1">
      <c r="A10" s="46">
        <v>3</v>
      </c>
      <c r="B10" s="56" t="s">
        <v>23</v>
      </c>
      <c r="C10" s="29" t="str">
        <f>IF(OR(B10=""),"",VLOOKUP(B10,'Algemene gegevens'!$A$2:$D$42,2,FALSE))</f>
        <v>Dehler 28</v>
      </c>
      <c r="D10" s="21">
        <f>IF(OR(B10=""),"",VLOOKUP(B10,'Algemene gegevens'!$A$2:$D$42,4))</f>
        <v>102</v>
      </c>
      <c r="E10" s="21">
        <f>IF(OR(B10=""),"",VLOOKUP(B10,'Algemene gegevens'!$A$2:$BB$42,33))</f>
        <v>103</v>
      </c>
      <c r="F10" s="123">
        <v>104</v>
      </c>
      <c r="G10" s="124">
        <v>0.064375</v>
      </c>
      <c r="H10" s="25">
        <f t="shared" si="0"/>
        <v>5348.076923076923</v>
      </c>
      <c r="I10" s="93">
        <f t="shared" si="1"/>
        <v>0.004543075684380024</v>
      </c>
      <c r="J10" s="129">
        <v>104</v>
      </c>
      <c r="K10" s="51">
        <f t="shared" si="2"/>
        <v>3</v>
      </c>
      <c r="L10" s="71">
        <f>IF(OR(B10=""),"",VLOOKUP(B10,Puntentotaal!$AD$93:$BD$132,27,FALSE))</f>
        <v>32</v>
      </c>
      <c r="O10" s="98">
        <f aca="true" t="shared" si="3" ref="O10:O27">IF(OR(H10="dnf",H10=""),"",((H10-H9)/100*F10)/24/3600)</f>
        <v>0.004543075684380024</v>
      </c>
    </row>
    <row r="11" spans="1:15" ht="18" customHeight="1">
      <c r="A11" s="46">
        <v>4</v>
      </c>
      <c r="B11" s="56" t="s">
        <v>162</v>
      </c>
      <c r="C11" s="29" t="str">
        <f>IF(OR(B11=""),"",VLOOKUP(B11,'Algemene gegevens'!$A$2:$D$42,2,FALSE))</f>
        <v>Dufour Arpege</v>
      </c>
      <c r="D11" s="21">
        <f>IF(OR(B11=""),"",VLOOKUP(B11,'Algemene gegevens'!$A$2:$D$42,4))</f>
        <v>104</v>
      </c>
      <c r="E11" s="21">
        <f>IF(OR(B11=""),"",VLOOKUP(B11,'Algemene gegevens'!$A$2:$BB$42,33))</f>
        <v>108</v>
      </c>
      <c r="F11" s="123">
        <v>108</v>
      </c>
      <c r="G11" s="124">
        <v>0.07806712962962963</v>
      </c>
      <c r="H11" s="25">
        <f t="shared" si="0"/>
        <v>6245.3703703703695</v>
      </c>
      <c r="I11" s="93">
        <f t="shared" si="1"/>
        <v>0.011216168091168084</v>
      </c>
      <c r="J11" s="129">
        <v>110</v>
      </c>
      <c r="K11" s="51">
        <f t="shared" si="2"/>
        <v>4</v>
      </c>
      <c r="L11" s="71">
        <f>IF(OR(B11=""),"",VLOOKUP(B11,Puntentotaal!$AD$93:$BD$132,27,FALSE))</f>
        <v>47</v>
      </c>
      <c r="O11" s="98">
        <f t="shared" si="3"/>
        <v>0.011216168091168084</v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gegevens'!$A$2:$BB$42,33))</f>
      </c>
      <c r="F12" s="123"/>
      <c r="G12" s="124"/>
      <c r="H12" s="25">
        <f t="shared" si="0"/>
      </c>
      <c r="I12" s="96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192</v>
      </c>
      <c r="E2" s="5"/>
      <c r="F2" s="157" t="s">
        <v>166</v>
      </c>
      <c r="G2" s="159">
        <v>43292</v>
      </c>
    </row>
    <row r="3" spans="1:7" ht="18" customHeight="1">
      <c r="A3" s="8"/>
      <c r="B3" s="3" t="s">
        <v>148</v>
      </c>
      <c r="D3"/>
      <c r="E3" s="140"/>
      <c r="F3" s="4" t="s">
        <v>200</v>
      </c>
      <c r="G3" s="160" t="s">
        <v>203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 t="s">
        <v>23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1">
        <f>IF(OR(B8=""),"",VLOOKUP(B8,'Algemene gegevens'!$A$2:$BB$42,34))</f>
        <v>104</v>
      </c>
      <c r="F8" s="121">
        <v>105</v>
      </c>
      <c r="G8" s="122">
        <v>0.05430555555555555</v>
      </c>
      <c r="H8" s="24">
        <f aca="true" t="shared" si="0" ref="H8:H27">IF(OR(G8="dnf",G8=""),"",(VALUE(G8)*100/F8)*24*3600)</f>
        <v>4468.571428571428</v>
      </c>
      <c r="I8" s="95">
        <f aca="true" t="shared" si="1" ref="I8:I27">O8</f>
        <v>0.002588633040935682</v>
      </c>
      <c r="J8" s="128">
        <v>102</v>
      </c>
      <c r="K8" s="51">
        <f aca="true" t="shared" si="2" ref="K8:K27">A8</f>
        <v>1</v>
      </c>
      <c r="L8" s="70">
        <f>IF(OR(B8=""),"",VLOOKUP(B8,Puntentotaal!$AD$93:$BD$132,27,FALSE))</f>
        <v>32</v>
      </c>
      <c r="O8" s="97">
        <f>IF(OR(H8="dnf",H8=""),"",((H9-H8)/100*F8)/24/3600)</f>
        <v>0.002588633040935682</v>
      </c>
    </row>
    <row r="9" spans="1:15" ht="18" customHeight="1">
      <c r="A9" s="46">
        <v>2</v>
      </c>
      <c r="B9" s="56" t="s">
        <v>98</v>
      </c>
      <c r="C9" s="29" t="str">
        <f>IF(OR(B9=""),"",VLOOKUP(B9,'Algemene gegevens'!$A$2:$D$42,2,FALSE))</f>
        <v>Etap 21</v>
      </c>
      <c r="D9" s="21">
        <f>IF(OR(B9=""),"",VLOOKUP(B9,'Algemene gegevens'!$A$2:$D$42,4))</f>
        <v>114</v>
      </c>
      <c r="E9" s="21">
        <f>IF(OR(B9=""),"",VLOOKUP(B9,'Algemene gegevens'!$A$2:$BB$42,34))</f>
        <v>114</v>
      </c>
      <c r="F9" s="123">
        <v>114</v>
      </c>
      <c r="G9" s="127">
        <v>0.06177083333333333</v>
      </c>
      <c r="H9" s="25">
        <f t="shared" si="0"/>
        <v>4681.578947368422</v>
      </c>
      <c r="I9" s="96">
        <f t="shared" si="1"/>
        <v>0.0028105158730158835</v>
      </c>
      <c r="J9" s="129">
        <v>113</v>
      </c>
      <c r="K9" s="51">
        <f t="shared" si="2"/>
        <v>2</v>
      </c>
      <c r="L9" s="71">
        <f>IF(OR(B9=""),"",VLOOKUP(B9,Puntentotaal!$AD$93:$BD$132,27,FALSE))</f>
        <v>28</v>
      </c>
      <c r="O9" s="98">
        <f>IF(OR(H9="dnf",H9=""),"",((H9-H8)/100*F9)/24/3600)</f>
        <v>0.0028105158730158835</v>
      </c>
    </row>
    <row r="10" spans="1:15" ht="18" customHeight="1">
      <c r="A10" s="46">
        <v>3</v>
      </c>
      <c r="B10" s="56" t="s">
        <v>132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gegevens'!$A$2:$BB$42,34))</f>
        <v>96</v>
      </c>
      <c r="F10" s="123">
        <v>94</v>
      </c>
      <c r="G10" s="124">
        <v>0.05237268518518518</v>
      </c>
      <c r="H10" s="25">
        <f t="shared" si="0"/>
        <v>4813.829787234043</v>
      </c>
      <c r="I10" s="93">
        <f t="shared" si="1"/>
        <v>0.0014388401559454129</v>
      </c>
      <c r="J10" s="129">
        <v>97</v>
      </c>
      <c r="K10" s="51">
        <f t="shared" si="2"/>
        <v>3</v>
      </c>
      <c r="L10" s="71">
        <f>IF(OR(B10=""),"",VLOOKUP(B10,Puntentotaal!$AD$93:$BD$132,27,FALSE))</f>
        <v>24</v>
      </c>
      <c r="O10" s="98">
        <f aca="true" t="shared" si="3" ref="O10:O27">IF(OR(H10="dnf",H10=""),"",((H10-H9)/100*F10)/24/3600)</f>
        <v>0.0014388401559454129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gegevens'!$A$2:$BB$42,34))</f>
        <v>109</v>
      </c>
      <c r="F11" s="123">
        <v>110</v>
      </c>
      <c r="G11" s="124">
        <v>0.0640162037037037</v>
      </c>
      <c r="H11" s="25">
        <f t="shared" si="0"/>
        <v>5028.181818181819</v>
      </c>
      <c r="I11" s="93">
        <f t="shared" si="1"/>
        <v>0.002729018912529559</v>
      </c>
      <c r="J11" s="129">
        <v>110</v>
      </c>
      <c r="K11" s="51">
        <f t="shared" si="2"/>
        <v>4</v>
      </c>
      <c r="L11" s="71">
        <f>IF(OR(B11=""),"",VLOOKUP(B11,Puntentotaal!$AD$93:$BD$132,27,FALSE))</f>
        <v>37</v>
      </c>
      <c r="O11" s="98">
        <f t="shared" si="3"/>
        <v>0.002729018912529559</v>
      </c>
    </row>
    <row r="12" spans="1:15" ht="18" customHeight="1">
      <c r="A12" s="46">
        <v>5</v>
      </c>
      <c r="B12" s="56" t="s">
        <v>164</v>
      </c>
      <c r="C12" s="29" t="str">
        <f>IF(OR(B12=""),"",VLOOKUP(B12,'Algemene gegevens'!$A$2:$D$42,2,FALSE))</f>
        <v>Scholtz 22</v>
      </c>
      <c r="D12" s="21">
        <f>IF(OR(B12=""),"",VLOOKUP(B12,'Algemene gegevens'!$A$2:$D$42,4))</f>
        <v>96</v>
      </c>
      <c r="E12" s="21">
        <f>IF(OR(B12=""),"",VLOOKUP(B12,'Algemene gegevens'!$A$2:$BB$42,34))</f>
        <v>109</v>
      </c>
      <c r="F12" s="123">
        <v>109</v>
      </c>
      <c r="G12" s="124">
        <v>0.0659375</v>
      </c>
      <c r="H12" s="25">
        <f t="shared" si="0"/>
        <v>5226.605504587155</v>
      </c>
      <c r="I12" s="93">
        <f t="shared" si="1"/>
        <v>0.0025032617845117673</v>
      </c>
      <c r="J12" s="129">
        <v>111</v>
      </c>
      <c r="K12" s="51">
        <f t="shared" si="2"/>
        <v>5</v>
      </c>
      <c r="L12" s="71">
        <f>IF(OR(B12=""),"",VLOOKUP(B12,Puntentotaal!$AD$93:$BD$132,27,FALSE))</f>
        <v>28</v>
      </c>
      <c r="O12" s="98">
        <f t="shared" si="3"/>
        <v>0.0025032617845117673</v>
      </c>
    </row>
    <row r="13" spans="1:15" ht="18" customHeight="1">
      <c r="A13" s="46">
        <v>6</v>
      </c>
      <c r="B13" s="56" t="s">
        <v>158</v>
      </c>
      <c r="C13" s="29" t="str">
        <f>IF(OR(B13=""),"",VLOOKUP(B13,'Algemene gegevens'!$A$2:$D$42,2,FALSE))</f>
        <v>Bianca 28</v>
      </c>
      <c r="D13" s="21">
        <f>IF(OR(B13=""),"",VLOOKUP(B13,'Algemene gegevens'!$A$2:$D$42,4))</f>
        <v>107</v>
      </c>
      <c r="E13" s="21">
        <f>IF(OR(B13=""),"",VLOOKUP(B13,'Algemene gegevens'!$A$2:$BB$42,34))</f>
        <v>107</v>
      </c>
      <c r="F13" s="123">
        <v>108</v>
      </c>
      <c r="G13" s="124" t="s">
        <v>204</v>
      </c>
      <c r="H13" s="25">
        <f t="shared" si="0"/>
      </c>
      <c r="I13" s="93">
        <f t="shared" si="1"/>
      </c>
      <c r="J13" s="129">
        <v>107</v>
      </c>
      <c r="K13" s="51">
        <f t="shared" si="2"/>
        <v>6</v>
      </c>
      <c r="L13" s="71">
        <f>IF(OR(B13=""),"",VLOOKUP(B13,Puntentotaal!$AD$93:$BD$132,27,FALSE))</f>
        <v>46</v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191</v>
      </c>
      <c r="E2" s="5"/>
      <c r="F2" s="157" t="s">
        <v>166</v>
      </c>
      <c r="G2" s="159">
        <v>43299</v>
      </c>
    </row>
    <row r="3" spans="1:7" ht="18" customHeight="1">
      <c r="A3" s="8"/>
      <c r="B3" s="3" t="s">
        <v>148</v>
      </c>
      <c r="D3"/>
      <c r="E3" s="140"/>
      <c r="F3" s="161" t="s">
        <v>200</v>
      </c>
      <c r="G3" s="160" t="s">
        <v>205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0">
        <f>IF(OR(B8=""),"",VLOOKUP(B8,'Algemene gegevens'!$A$2:$BB$42,35))</f>
        <v>93</v>
      </c>
      <c r="F8" s="121">
        <v>91</v>
      </c>
      <c r="G8" s="122">
        <v>0.040636574074074075</v>
      </c>
      <c r="H8" s="24">
        <f aca="true" t="shared" si="0" ref="H8:H27">IF(OR(G8="dnf",G8=""),"",(VALUE(G8)*100/F8)*24*3600)</f>
        <v>3858.241758241759</v>
      </c>
      <c r="I8" s="95">
        <f aca="true" t="shared" si="1" ref="I8:I27">O8</f>
        <v>0.0009522022022021973</v>
      </c>
      <c r="J8" s="128">
        <v>91</v>
      </c>
      <c r="K8" s="51">
        <f aca="true" t="shared" si="2" ref="K8:K27">A8</f>
        <v>1</v>
      </c>
      <c r="L8" s="70">
        <f>IF(OR(B8=""),"",VLOOKUP(B8,Puntentotaal!$AD$93:$BD$132,27,FALSE))</f>
        <v>22</v>
      </c>
      <c r="O8" s="97">
        <f>IF(OR(H8="dnf",H8=""),"",((H9-H8)/100*F8)/24/3600)</f>
        <v>0.0009522022022021973</v>
      </c>
    </row>
    <row r="9" spans="1:15" ht="18" customHeight="1">
      <c r="A9" s="46">
        <v>2</v>
      </c>
      <c r="B9" s="56" t="s">
        <v>3</v>
      </c>
      <c r="C9" s="29" t="str">
        <f>IF(OR(B9=""),"",VLOOKUP(B9,'Algemene gegevens'!$A$2:$D$42,2,FALSE))</f>
        <v>Friendship 23</v>
      </c>
      <c r="D9" s="21">
        <f>IF(OR(B9=""),"",VLOOKUP(B9,'Algemene gegevens'!$A$2:$D$42,4))</f>
        <v>113</v>
      </c>
      <c r="E9" s="21">
        <f>IF(OR(B9=""),"",VLOOKUP(B9,'Algemene gegevens'!$A$2:$BB$42,35))</f>
        <v>110</v>
      </c>
      <c r="F9" s="123">
        <v>111</v>
      </c>
      <c r="G9" s="124">
        <v>0.050729166666666665</v>
      </c>
      <c r="H9" s="25">
        <f t="shared" si="0"/>
        <v>3948.6486486486488</v>
      </c>
      <c r="I9" s="93">
        <f t="shared" si="1"/>
        <v>0.0011614774114774057</v>
      </c>
      <c r="J9" s="129">
        <v>109</v>
      </c>
      <c r="K9" s="51">
        <f t="shared" si="2"/>
        <v>2</v>
      </c>
      <c r="L9" s="71">
        <f>IF(OR(B9=""),"",VLOOKUP(B9,Puntentotaal!$AD$93:$BD$132,27,FALSE))</f>
        <v>37</v>
      </c>
      <c r="O9" s="98">
        <f>IF(OR(H9="dnf",H9=""),"",((H9-H8)/100*F9)/24/3600)</f>
        <v>0.0011614774114774057</v>
      </c>
    </row>
    <row r="10" spans="1:15" ht="18" customHeight="1">
      <c r="A10" s="46">
        <v>3</v>
      </c>
      <c r="B10" s="56" t="s">
        <v>173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gegevens'!$A$2:$BB$42,35))</f>
        <v>100</v>
      </c>
      <c r="F10" s="123">
        <v>99</v>
      </c>
      <c r="G10" s="124">
        <v>0.045370370370370366</v>
      </c>
      <c r="H10" s="25">
        <f t="shared" si="0"/>
        <v>3959.5959595959594</v>
      </c>
      <c r="I10" s="93">
        <f t="shared" si="1"/>
        <v>0.00012543793793793394</v>
      </c>
      <c r="J10" s="129">
        <v>101</v>
      </c>
      <c r="K10" s="51">
        <f t="shared" si="2"/>
        <v>3</v>
      </c>
      <c r="L10" s="71">
        <f>IF(OR(B10=""),"",VLOOKUP(B10,Puntentotaal!$AD$93:$BD$132,27,FALSE))</f>
        <v>17</v>
      </c>
      <c r="O10" s="98">
        <f aca="true" t="shared" si="3" ref="O10:O27">IF(OR(H10="dnf",H10=""),"",((H10-H9)/100*F10)/24/3600)</f>
        <v>0.00012543793793793394</v>
      </c>
    </row>
    <row r="11" spans="1:15" ht="18" customHeight="1">
      <c r="A11" s="46">
        <v>4</v>
      </c>
      <c r="B11" s="56" t="s">
        <v>132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gegevens'!$A$2:$BB$42,35))</f>
        <v>97</v>
      </c>
      <c r="F11" s="123">
        <v>95</v>
      </c>
      <c r="G11" s="124">
        <v>0.043645833333333335</v>
      </c>
      <c r="H11" s="25">
        <f t="shared" si="0"/>
        <v>3969.4736842105262</v>
      </c>
      <c r="I11" s="93">
        <f t="shared" si="1"/>
        <v>0.00010860924055368684</v>
      </c>
      <c r="J11" s="129">
        <v>98</v>
      </c>
      <c r="K11" s="51">
        <f t="shared" si="2"/>
        <v>4</v>
      </c>
      <c r="L11" s="71">
        <f>IF(OR(B11=""),"",VLOOKUP(B11,Puntentotaal!$AD$93:$BD$132,27,FALSE))</f>
        <v>24</v>
      </c>
      <c r="O11" s="98">
        <f t="shared" si="3"/>
        <v>0.00010860924055368684</v>
      </c>
    </row>
    <row r="12" spans="1:15" ht="18" customHeight="1">
      <c r="A12" s="46">
        <v>5</v>
      </c>
      <c r="B12" s="56" t="s">
        <v>164</v>
      </c>
      <c r="C12" s="29" t="str">
        <f>IF(OR(B12=""),"",VLOOKUP(B12,'Algemene gegevens'!$A$2:$D$42,2,FALSE))</f>
        <v>Scholtz 22</v>
      </c>
      <c r="D12" s="21">
        <f>IF(OR(B12=""),"",VLOOKUP(B12,'Algemene gegevens'!$A$2:$D$42,4))</f>
        <v>96</v>
      </c>
      <c r="E12" s="21">
        <f>IF(OR(B12=""),"",VLOOKUP(B12,'Algemene gegevens'!$A$2:$BB$42,35))</f>
        <v>111</v>
      </c>
      <c r="F12" s="123">
        <v>109</v>
      </c>
      <c r="G12" s="124">
        <v>0.052083333333333336</v>
      </c>
      <c r="H12" s="25">
        <f t="shared" si="0"/>
        <v>4128.440366972478</v>
      </c>
      <c r="I12" s="93">
        <f t="shared" si="1"/>
        <v>0.0020054824561403627</v>
      </c>
      <c r="J12" s="129">
        <v>110</v>
      </c>
      <c r="K12" s="51">
        <f t="shared" si="2"/>
        <v>5</v>
      </c>
      <c r="L12" s="71">
        <f>IF(OR(B12=""),"",VLOOKUP(B12,Puntentotaal!$AD$93:$BD$132,27,FALSE))</f>
        <v>28</v>
      </c>
      <c r="O12" s="98">
        <f t="shared" si="3"/>
        <v>0.0020054824561403627</v>
      </c>
    </row>
    <row r="13" spans="1:15" ht="18" customHeight="1">
      <c r="A13" s="46">
        <v>6</v>
      </c>
      <c r="B13" s="56" t="s">
        <v>98</v>
      </c>
      <c r="C13" s="29" t="str">
        <f>IF(OR(B13=""),"",VLOOKUP(B13,'Algemene gegevens'!$A$2:$D$42,2,FALSE))</f>
        <v>Etap 21</v>
      </c>
      <c r="D13" s="21">
        <f>IF(OR(B13=""),"",VLOOKUP(B13,'Algemene gegevens'!$A$2:$D$42,4))</f>
        <v>114</v>
      </c>
      <c r="E13" s="21">
        <f>IF(OR(B13=""),"",VLOOKUP(B13,'Algemene gegevens'!$A$2:$BB$42,35))</f>
        <v>113</v>
      </c>
      <c r="F13" s="123">
        <v>114</v>
      </c>
      <c r="G13" s="124">
        <v>0.0546875</v>
      </c>
      <c r="H13" s="25">
        <f t="shared" si="0"/>
        <v>4144.736842105263</v>
      </c>
      <c r="I13" s="93">
        <f t="shared" si="1"/>
        <v>0.0002150229357798076</v>
      </c>
      <c r="J13" s="129">
        <v>114</v>
      </c>
      <c r="K13" s="51">
        <f t="shared" si="2"/>
        <v>6</v>
      </c>
      <c r="L13" s="71">
        <f>IF(OR(B13=""),"",VLOOKUP(B13,Puntentotaal!$AD$93:$BD$132,27,FALSE))</f>
        <v>28</v>
      </c>
      <c r="O13" s="98">
        <f t="shared" si="3"/>
        <v>0.0002150229357798076</v>
      </c>
    </row>
    <row r="14" spans="1:15" ht="18" customHeight="1">
      <c r="A14" s="46">
        <v>7</v>
      </c>
      <c r="B14" s="56" t="s">
        <v>23</v>
      </c>
      <c r="C14" s="29" t="str">
        <f>IF(OR(B14=""),"",VLOOKUP(B14,'Algemene gegevens'!$A$2:$D$42,2,FALSE))</f>
        <v>Dehler 28</v>
      </c>
      <c r="D14" s="21">
        <f>IF(OR(B14=""),"",VLOOKUP(B14,'Algemene gegevens'!$A$2:$D$42,4))</f>
        <v>102</v>
      </c>
      <c r="E14" s="21">
        <f>IF(OR(B14=""),"",VLOOKUP(B14,'Algemene gegevens'!$A$2:$BB$42,35))</f>
        <v>102</v>
      </c>
      <c r="F14" s="123">
        <v>103</v>
      </c>
      <c r="G14" s="124">
        <v>0.04971064814814815</v>
      </c>
      <c r="H14" s="25">
        <f t="shared" si="0"/>
        <v>4169.902912621359</v>
      </c>
      <c r="I14" s="96">
        <f t="shared" si="1"/>
        <v>0.00030001218323586333</v>
      </c>
      <c r="J14" s="129">
        <v>103</v>
      </c>
      <c r="K14" s="51">
        <f t="shared" si="2"/>
        <v>7</v>
      </c>
      <c r="L14" s="71">
        <f>IF(OR(B14=""),"",VLOOKUP(B14,Puntentotaal!$AD$93:$BD$132,27,FALSE))</f>
        <v>32</v>
      </c>
      <c r="O14" s="98">
        <f t="shared" si="3"/>
        <v>0.00030001218323586333</v>
      </c>
    </row>
    <row r="15" spans="1:15" ht="18" customHeight="1">
      <c r="A15" s="46">
        <v>8</v>
      </c>
      <c r="B15" s="56" t="s">
        <v>158</v>
      </c>
      <c r="C15" s="29" t="str">
        <f>IF(OR(B15=""),"",VLOOKUP(B15,'Algemene gegevens'!$A$2:$D$42,2,FALSE))</f>
        <v>Bianca 28</v>
      </c>
      <c r="D15" s="21">
        <f>IF(OR(B15=""),"",VLOOKUP(B15,'Algemene gegevens'!$A$2:$D$42,4))</f>
        <v>107</v>
      </c>
      <c r="E15" s="21">
        <f>IF(OR(B15=""),"",VLOOKUP(B15,'Algemene gegevens'!$A$2:$BB$42,35))</f>
        <v>107</v>
      </c>
      <c r="F15" s="123">
        <v>108</v>
      </c>
      <c r="G15" s="124">
        <v>0.056076388888888884</v>
      </c>
      <c r="H15" s="25">
        <f t="shared" si="0"/>
        <v>4486.111111111111</v>
      </c>
      <c r="I15" s="93">
        <f t="shared" si="1"/>
        <v>0.003952602481121903</v>
      </c>
      <c r="J15" s="129">
        <v>109</v>
      </c>
      <c r="K15" s="51">
        <f t="shared" si="2"/>
        <v>8</v>
      </c>
      <c r="L15" s="71">
        <f>IF(OR(B15=""),"",VLOOKUP(B15,Puntentotaal!$AD$93:$BD$132,27,FALSE))</f>
        <v>46</v>
      </c>
      <c r="O15" s="98">
        <f t="shared" si="3"/>
        <v>0.003952602481121903</v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2018</v>
      </c>
      <c r="C1" s="3"/>
      <c r="D1" s="4"/>
      <c r="E1" s="4"/>
      <c r="F1" s="4"/>
    </row>
    <row r="2" spans="1:7" ht="18" customHeight="1">
      <c r="A2" s="8"/>
      <c r="B2" s="3" t="s">
        <v>95</v>
      </c>
      <c r="C2" s="3"/>
      <c r="D2" s="4" t="s">
        <v>190</v>
      </c>
      <c r="E2" s="5"/>
      <c r="F2" s="157" t="s">
        <v>166</v>
      </c>
      <c r="G2" s="162">
        <v>43306</v>
      </c>
    </row>
    <row r="3" spans="1:7" ht="18" customHeight="1">
      <c r="A3" s="8"/>
      <c r="B3" s="3" t="s">
        <v>148</v>
      </c>
      <c r="D3"/>
      <c r="E3" s="140"/>
      <c r="F3" s="4" t="s">
        <v>200</v>
      </c>
      <c r="G3" s="163" t="s">
        <v>208</v>
      </c>
    </row>
    <row r="4" spans="1:6" ht="18" customHeight="1" thickBot="1">
      <c r="A4" s="8"/>
      <c r="B4" s="40" t="s">
        <v>142</v>
      </c>
      <c r="C4" s="80" t="s">
        <v>143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9" t="s">
        <v>2</v>
      </c>
      <c r="E5" s="180"/>
      <c r="F5" s="181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91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31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125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206</v>
      </c>
      <c r="C8" s="28" t="str">
        <f>IF(OR(B8=""),"",VLOOKUP(B8,'Algemene gegevens'!$A$2:$D$42,2,FALSE))</f>
        <v>Valk nat</v>
      </c>
      <c r="D8" s="20">
        <f>IF(OR(B8=""),"",VLOOKUP(B8,'Algemene gegevens'!$A$2:$D$42,4))</f>
        <v>104</v>
      </c>
      <c r="E8" s="20">
        <f>IF(OR(B8=""),"",VLOOKUP(B8,'Algemene gegevens'!$A$2:$BB$42,36))</f>
        <v>104</v>
      </c>
      <c r="F8" s="121">
        <v>102</v>
      </c>
      <c r="G8" s="122">
        <v>0.06402777777777778</v>
      </c>
      <c r="H8" s="24">
        <f aca="true" t="shared" si="0" ref="H8:H27">IF(OR(G8="dnf",G8=""),"",(VALUE(G8)*100/F8)*24*3600)</f>
        <v>5423.529411764705</v>
      </c>
      <c r="I8" s="95">
        <f aca="true" t="shared" si="1" ref="I8:I27">O8</f>
        <v>0.005096209490740743</v>
      </c>
      <c r="J8" s="128">
        <v>102</v>
      </c>
      <c r="K8" s="51">
        <f aca="true" t="shared" si="2" ref="K8:K27">A8</f>
        <v>1</v>
      </c>
      <c r="L8" s="70">
        <f>IF(OR(B8=""),"",VLOOKUP(B8,Puntentotaal!$AD$93:$BD$132,27,FALSE))</f>
        <v>22</v>
      </c>
      <c r="O8" s="97">
        <f>IF(OR(H8="dnf",H8=""),"",((H9-H8)/100*F8)/24/3600)</f>
        <v>0.005096209490740743</v>
      </c>
    </row>
    <row r="9" spans="1:15" ht="18" customHeight="1">
      <c r="A9" s="46">
        <v>2</v>
      </c>
      <c r="B9" s="56" t="s">
        <v>132</v>
      </c>
      <c r="C9" s="29" t="str">
        <f>IF(OR(B9=""),"",VLOOKUP(B9,'Algemene gegevens'!$A$2:$D$42,2,FALSE))</f>
        <v>Ynling</v>
      </c>
      <c r="D9" s="21">
        <f>IF(OR(B9=""),"",VLOOKUP(B9,'Algemene gegevens'!$A$2:$D$42,4))</f>
        <v>105</v>
      </c>
      <c r="E9" s="21">
        <f>IF(OR(B9=""),"",VLOOKUP(B9,'Algemene gegevens'!$A$2:$BB$42,36))</f>
        <v>98</v>
      </c>
      <c r="F9" s="123">
        <v>96</v>
      </c>
      <c r="G9" s="124">
        <v>0.06505787037037036</v>
      </c>
      <c r="H9" s="25">
        <f t="shared" si="0"/>
        <v>5855.208333333333</v>
      </c>
      <c r="I9" s="93">
        <f t="shared" si="1"/>
        <v>0.00479643246187364</v>
      </c>
      <c r="J9" s="129">
        <v>97</v>
      </c>
      <c r="K9" s="51">
        <f t="shared" si="2"/>
        <v>2</v>
      </c>
      <c r="L9" s="71">
        <f>IF(OR(B9=""),"",VLOOKUP(B9,Puntentotaal!$AD$93:$BD$132,27,FALSE))</f>
        <v>24</v>
      </c>
      <c r="O9" s="98">
        <f>IF(OR(H9="dnf",H9=""),"",((H9-H8)/100*F9)/24/3600)</f>
        <v>0.00479643246187364</v>
      </c>
    </row>
    <row r="10" spans="1:15" ht="18" customHeight="1">
      <c r="A10" s="46">
        <v>3</v>
      </c>
      <c r="B10" s="56" t="s">
        <v>173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gegevens'!$A$2:$BB$42,36))</f>
        <v>101</v>
      </c>
      <c r="F10" s="123">
        <v>100</v>
      </c>
      <c r="G10" s="124">
        <v>0.06893518518518518</v>
      </c>
      <c r="H10" s="25">
        <f t="shared" si="0"/>
        <v>5956</v>
      </c>
      <c r="I10" s="93">
        <f t="shared" si="1"/>
        <v>0.001166570216049386</v>
      </c>
      <c r="J10" s="129">
        <v>102</v>
      </c>
      <c r="K10" s="51">
        <f t="shared" si="2"/>
        <v>3</v>
      </c>
      <c r="L10" s="71">
        <f>IF(OR(B10=""),"",VLOOKUP(B10,Puntentotaal!$AD$93:$BD$132,27,FALSE))</f>
        <v>17</v>
      </c>
      <c r="O10" s="98">
        <f aca="true" t="shared" si="3" ref="O10:O27">IF(OR(H10="dnf",H10=""),"",((H10-H9)/100*F10)/24/3600)</f>
        <v>0.001166570216049386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gegevens'!$A$2:$BB$42,36))</f>
        <v>103</v>
      </c>
      <c r="F11" s="123">
        <v>104</v>
      </c>
      <c r="G11" s="124">
        <v>0.07222222222222223</v>
      </c>
      <c r="H11" s="25">
        <f t="shared" si="0"/>
        <v>6000</v>
      </c>
      <c r="I11" s="93">
        <f t="shared" si="1"/>
        <v>0.0005296296296296296</v>
      </c>
      <c r="J11" s="129">
        <v>102</v>
      </c>
      <c r="K11" s="51">
        <f t="shared" si="2"/>
        <v>4</v>
      </c>
      <c r="L11" s="71">
        <f>IF(OR(B11=""),"",VLOOKUP(B11,Puntentotaal!$AD$93:$BD$132,27,FALSE))</f>
        <v>32</v>
      </c>
      <c r="O11" s="98">
        <f t="shared" si="3"/>
        <v>0.0005296296296296296</v>
      </c>
    </row>
    <row r="12" spans="1:15" ht="18" customHeight="1">
      <c r="A12" s="46">
        <v>5</v>
      </c>
      <c r="B12" s="56" t="s">
        <v>16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gegevens'!$A$2:$BB$42,36))</f>
        <v>91</v>
      </c>
      <c r="F12" s="123">
        <v>90</v>
      </c>
      <c r="G12" s="124">
        <v>0.06346064814814815</v>
      </c>
      <c r="H12" s="25">
        <f t="shared" si="0"/>
        <v>6092.2222222222235</v>
      </c>
      <c r="I12" s="96">
        <f t="shared" si="1"/>
        <v>0.0009606481481481617</v>
      </c>
      <c r="J12" s="129">
        <v>92</v>
      </c>
      <c r="K12" s="51">
        <f t="shared" si="2"/>
        <v>5</v>
      </c>
      <c r="L12" s="71">
        <f>IF(OR(B12=""),"",VLOOKUP(B12,Puntentotaal!$AD$93:$BD$132,27,FALSE))</f>
        <v>22</v>
      </c>
      <c r="O12" s="98">
        <f t="shared" si="3"/>
        <v>0.0009606481481481617</v>
      </c>
    </row>
    <row r="13" spans="1:15" ht="18" customHeight="1">
      <c r="A13" s="46">
        <v>6</v>
      </c>
      <c r="B13" s="56" t="s">
        <v>3</v>
      </c>
      <c r="C13" s="29" t="str">
        <f>IF(OR(B13=""),"",VLOOKUP(B13,'Algemene gegevens'!$A$2:$D$42,2,FALSE))</f>
        <v>Friendship 23</v>
      </c>
      <c r="D13" s="21">
        <f>IF(OR(B13=""),"",VLOOKUP(B13,'Algemene gegevens'!$A$2:$D$42,4))</f>
        <v>113</v>
      </c>
      <c r="E13" s="21">
        <f>IF(OR(B13=""),"",VLOOKUP(B13,'Algemene gegevens'!$A$2:$BB$42,36))</f>
        <v>109</v>
      </c>
      <c r="F13" s="123">
        <v>110</v>
      </c>
      <c r="G13" s="124">
        <v>0.08175925925925925</v>
      </c>
      <c r="H13" s="25">
        <f t="shared" si="0"/>
        <v>6421.818181818182</v>
      </c>
      <c r="I13" s="93">
        <f t="shared" si="1"/>
        <v>0.004196244855967064</v>
      </c>
      <c r="J13" s="129">
        <v>110</v>
      </c>
      <c r="K13" s="51">
        <f t="shared" si="2"/>
        <v>6</v>
      </c>
      <c r="L13" s="71">
        <f>IF(OR(B13=""),"",VLOOKUP(B13,Puntentotaal!$AD$93:$BD$132,27,FALSE))</f>
        <v>37</v>
      </c>
      <c r="O13" s="98">
        <f t="shared" si="3"/>
        <v>0.004196244855967064</v>
      </c>
    </row>
    <row r="14" spans="1:15" ht="18" customHeight="1">
      <c r="A14" s="46">
        <v>7</v>
      </c>
      <c r="B14" s="56" t="s">
        <v>164</v>
      </c>
      <c r="C14" s="29" t="str">
        <f>IF(OR(B14=""),"",VLOOKUP(B14,'Algemene gegevens'!$A$2:$D$42,2,FALSE))</f>
        <v>Scholtz 22</v>
      </c>
      <c r="D14" s="21">
        <f>IF(OR(B14=""),"",VLOOKUP(B14,'Algemene gegevens'!$A$2:$D$42,4))</f>
        <v>96</v>
      </c>
      <c r="E14" s="21">
        <f>IF(OR(B14=""),"",VLOOKUP(B14,'Algemene gegevens'!$A$2:$BB$42,36))</f>
        <v>110</v>
      </c>
      <c r="F14" s="123">
        <v>108</v>
      </c>
      <c r="G14" s="124">
        <v>0.08863425925925926</v>
      </c>
      <c r="H14" s="25">
        <f t="shared" si="0"/>
        <v>7090.740740740741</v>
      </c>
      <c r="I14" s="93">
        <f t="shared" si="1"/>
        <v>0.008361531986531985</v>
      </c>
      <c r="J14" s="129">
        <v>112</v>
      </c>
      <c r="K14" s="51">
        <f t="shared" si="2"/>
        <v>7</v>
      </c>
      <c r="L14" s="71">
        <f>IF(OR(B14=""),"",VLOOKUP(B14,Puntentotaal!$AD$93:$BD$132,27,FALSE))</f>
        <v>28</v>
      </c>
      <c r="O14" s="98">
        <f t="shared" si="3"/>
        <v>0.008361531986531985</v>
      </c>
    </row>
    <row r="15" spans="1:15" ht="18" customHeight="1">
      <c r="A15" s="46">
        <v>8</v>
      </c>
      <c r="B15" s="56" t="s">
        <v>158</v>
      </c>
      <c r="C15" s="29" t="str">
        <f>IF(OR(B15=""),"",VLOOKUP(B15,'Algemene gegevens'!$A$2:$D$42,2,FALSE))</f>
        <v>Bianca 28</v>
      </c>
      <c r="D15" s="21">
        <f>IF(OR(B15=""),"",VLOOKUP(B15,'Algemene gegevens'!$A$2:$D$42,4))</f>
        <v>107</v>
      </c>
      <c r="E15" s="21">
        <f>IF(OR(B15=""),"",VLOOKUP(B15,'Algemene gegevens'!$A$2:$BB$42,36))</f>
        <v>109</v>
      </c>
      <c r="F15" s="123">
        <v>110</v>
      </c>
      <c r="G15" s="124" t="s">
        <v>207</v>
      </c>
      <c r="H15" s="25">
        <f t="shared" si="0"/>
      </c>
      <c r="I15" s="93">
        <f t="shared" si="1"/>
      </c>
      <c r="J15" s="129">
        <v>109</v>
      </c>
      <c r="K15" s="51">
        <f t="shared" si="2"/>
        <v>8</v>
      </c>
      <c r="L15" s="71">
        <f>IF(OR(B15=""),"",VLOOKUP(B15,Puntentotaal!$AD$93:$BD$132,27,FALSE))</f>
        <v>46</v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>
      <c r="A30" s="178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8" customHeight="1">
      <c r="A31" s="178" t="s">
        <v>34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6" ht="6" customHeight="1">
      <c r="A32"/>
      <c r="D32"/>
      <c r="E32"/>
      <c r="F32"/>
    </row>
    <row r="33" spans="1:10" ht="18" customHeight="1">
      <c r="A33" s="177" t="s">
        <v>35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" customHeight="1">
      <c r="A34" s="178" t="s">
        <v>36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" customHeight="1">
      <c r="A35" s="178" t="s">
        <v>38</v>
      </c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Jeroen Dijks</cp:lastModifiedBy>
  <cp:lastPrinted>2018-08-23T07:20:46Z</cp:lastPrinted>
  <dcterms:created xsi:type="dcterms:W3CDTF">2004-08-31T13:05:59Z</dcterms:created>
  <dcterms:modified xsi:type="dcterms:W3CDTF">2018-09-06T06:10:31Z</dcterms:modified>
  <cp:category/>
  <cp:version/>
  <cp:contentType/>
  <cp:contentStatus/>
</cp:coreProperties>
</file>