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925" activeTab="14"/>
  </bookViews>
  <sheets>
    <sheet name="Algemene gegevens" sheetId="1" r:id="rId1"/>
    <sheet name="Puntentotaal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</sheets>
  <definedNames>
    <definedName name="_xlnm.Print_Area" localSheetId="2">'1'!$A$2:$L$35</definedName>
    <definedName name="_xlnm.Print_Area" localSheetId="11">'10'!$A$2:$L$35</definedName>
    <definedName name="_xlnm.Print_Area" localSheetId="12">'11'!$A$2:$L$35</definedName>
    <definedName name="_xlnm.Print_Area" localSheetId="13">'12'!$A$2:$L$35</definedName>
    <definedName name="_xlnm.Print_Area" localSheetId="14">'13'!$A$2:$L$35</definedName>
    <definedName name="_xlnm.Print_Area" localSheetId="15">'14'!$A$2:$L$35</definedName>
    <definedName name="_xlnm.Print_Area" localSheetId="16">'15'!$A$2:$L$35</definedName>
    <definedName name="_xlnm.Print_Area" localSheetId="17">'16'!$A$2:$L$35</definedName>
    <definedName name="_xlnm.Print_Area" localSheetId="18">'17'!$A$2:$L$35</definedName>
    <definedName name="_xlnm.Print_Area" localSheetId="19">'18'!$A$2:$L$35</definedName>
    <definedName name="_xlnm.Print_Area" localSheetId="20">'19'!$A$2:$L$35</definedName>
    <definedName name="_xlnm.Print_Area" localSheetId="3">'2'!$A$2:$L$35</definedName>
    <definedName name="_xlnm.Print_Area" localSheetId="21">'20'!$A$2:$L$35</definedName>
    <definedName name="_xlnm.Print_Area" localSheetId="22">'21'!$A$2:$L$35</definedName>
    <definedName name="_xlnm.Print_Area" localSheetId="23">'22'!$A$2:$L$35</definedName>
    <definedName name="_xlnm.Print_Area" localSheetId="24">'23'!$A$2:$L$35</definedName>
    <definedName name="_xlnm.Print_Area" localSheetId="25">'24'!$A$2:$L$35</definedName>
    <definedName name="_xlnm.Print_Area" localSheetId="26">'25'!$A$2:$L$35</definedName>
    <definedName name="_xlnm.Print_Area" localSheetId="4">'3'!$A$2:$L$35</definedName>
    <definedName name="_xlnm.Print_Area" localSheetId="5">'4'!$A$2:$L$35</definedName>
    <definedName name="_xlnm.Print_Area" localSheetId="6">'5'!$A$2:$L$35</definedName>
    <definedName name="_xlnm.Print_Area" localSheetId="7">'6'!$A$2:$L$35</definedName>
    <definedName name="_xlnm.Print_Area" localSheetId="8">'7'!$A$2:$L$35</definedName>
    <definedName name="_xlnm.Print_Area" localSheetId="9">'8'!$A$1:$L$38</definedName>
    <definedName name="_xlnm.Print_Area" localSheetId="10">'9'!$A$2:$L$35</definedName>
    <definedName name="_xlnm.Print_Area" localSheetId="0">'Algemene gegevens'!$A$1:$E$42</definedName>
    <definedName name="_xlnm.Print_Area" localSheetId="1">'Puntentotaal'!$AB$92:$BG$132</definedName>
    <definedName name="Schippers">'Algemene gegevens'!$A$3:$A$42</definedName>
    <definedName name="wed01" localSheetId="3">'2'!#REF!</definedName>
    <definedName name="wed01" localSheetId="4">'3'!#REF!</definedName>
    <definedName name="wed01">'1'!#REF!</definedName>
  </definedNames>
  <calcPr fullCalcOnLoad="1"/>
</workbook>
</file>

<file path=xl/sharedStrings.xml><?xml version="1.0" encoding="utf-8"?>
<sst xmlns="http://schemas.openxmlformats.org/spreadsheetml/2006/main" count="1140" uniqueCount="188">
  <si>
    <t>Naam schipper</t>
  </si>
  <si>
    <t>Type schip</t>
  </si>
  <si>
    <t>SW-cijfer</t>
  </si>
  <si>
    <t>Leo Kion</t>
  </si>
  <si>
    <t>Ton Ranzijn</t>
  </si>
  <si>
    <t>Rob Meijer</t>
  </si>
  <si>
    <t xml:space="preserve">met gebruikmaking van SW-cijfers 2007 </t>
  </si>
  <si>
    <t>Ed Mica</t>
  </si>
  <si>
    <t>gecomp.</t>
  </si>
  <si>
    <t>standaard</t>
  </si>
  <si>
    <t>Punten</t>
  </si>
  <si>
    <t>SW volg.</t>
  </si>
  <si>
    <t>wedstr.</t>
  </si>
  <si>
    <t>Randmeer</t>
  </si>
  <si>
    <t>Rene Visser</t>
  </si>
  <si>
    <t>Jogchum Steens</t>
  </si>
  <si>
    <t>Jeroen Dijks</t>
  </si>
  <si>
    <t>gecorrigeerd</t>
  </si>
  <si>
    <t>Tijd</t>
  </si>
  <si>
    <t>Tijds-</t>
  </si>
  <si>
    <t>verschil</t>
  </si>
  <si>
    <t>gezeild</t>
  </si>
  <si>
    <t>Rang</t>
  </si>
  <si>
    <t>Bert Munter</t>
  </si>
  <si>
    <t>Friendship 23</t>
  </si>
  <si>
    <t>Dehler 18</t>
  </si>
  <si>
    <t>Henk Klein</t>
  </si>
  <si>
    <t>Eric Mulder</t>
  </si>
  <si>
    <t>J-22</t>
  </si>
  <si>
    <t>X-79</t>
  </si>
  <si>
    <t xml:space="preserve"> </t>
  </si>
  <si>
    <t>Vorig jaar</t>
  </si>
  <si>
    <t>actueel</t>
  </si>
  <si>
    <t>Uitleg "Tijdsverschil"</t>
  </si>
  <si>
    <t>Het tijdsverschil wat bij de winnaar staat vermeld, is de voorsprong die deze heeft t.o.v. de nummer 2.</t>
  </si>
  <si>
    <t>De overige tijdverschillen zijn de tijden wat men sneller had moeten varen t.o.v. de voorganger om op dezelfde tijd uit te komen.</t>
  </si>
  <si>
    <t>Uitleg SW-cijfer gecompenseerd</t>
  </si>
  <si>
    <t>Indien men vaart zonder bemanning, krijgt men 1 compensatiepunt</t>
  </si>
  <si>
    <t>Zeilnr.</t>
  </si>
  <si>
    <t>Indien men vaart met meer dan het standaard tuigage, wordt het SW-cijfer met 2 punten verzwaard.</t>
  </si>
  <si>
    <t>Standaard</t>
  </si>
  <si>
    <t>SW-cijfer voor volgende wedstrijd</t>
  </si>
  <si>
    <t>Berekening actuele SW-cijfer</t>
  </si>
  <si>
    <t>W 1</t>
  </si>
  <si>
    <t>W 2</t>
  </si>
  <si>
    <t>W 3</t>
  </si>
  <si>
    <t>W 4</t>
  </si>
  <si>
    <t>W 5</t>
  </si>
  <si>
    <t>W 6</t>
  </si>
  <si>
    <t>W 7</t>
  </si>
  <si>
    <t>W 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</si>
  <si>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</si>
  <si>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</si>
  <si>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</si>
  <si>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</si>
  <si>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</si>
  <si>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</si>
  <si>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</si>
  <si>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</si>
  <si>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</si>
  <si>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</si>
  <si>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</si>
  <si>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</si>
  <si>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</si>
  <si>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</si>
  <si>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</si>
  <si>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</si>
  <si>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</si>
  <si>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Act. W2</t>
  </si>
  <si>
    <t>Act. W3</t>
  </si>
  <si>
    <t>Act. W4</t>
  </si>
  <si>
    <t>Act. W5</t>
  </si>
  <si>
    <t>Act. W6</t>
  </si>
  <si>
    <t>Act. W7</t>
  </si>
  <si>
    <t>Act. W8</t>
  </si>
  <si>
    <t>Act. W9</t>
  </si>
  <si>
    <t>Act. W10</t>
  </si>
  <si>
    <t>Act. W11</t>
  </si>
  <si>
    <t>Act. W12</t>
  </si>
  <si>
    <t>Act. W13</t>
  </si>
  <si>
    <t>Act. W14</t>
  </si>
  <si>
    <t>Act. W15</t>
  </si>
  <si>
    <t>Act. W16</t>
  </si>
  <si>
    <t>Act. W17</t>
  </si>
  <si>
    <t>Act. W18</t>
  </si>
  <si>
    <t>Act. W19</t>
  </si>
  <si>
    <t>Act. W20</t>
  </si>
  <si>
    <t>Act. W21</t>
  </si>
  <si>
    <t>Act. W22</t>
  </si>
  <si>
    <t>Act. W23</t>
  </si>
  <si>
    <t>Act. W24</t>
  </si>
  <si>
    <t>Act. W25</t>
  </si>
  <si>
    <t>punten erbij</t>
  </si>
  <si>
    <t>aantal deelnemers</t>
  </si>
  <si>
    <t>Schipper</t>
  </si>
  <si>
    <t>Start :</t>
  </si>
  <si>
    <t>Uitslag ZWVU woensdag zeilwedstrijd:</t>
  </si>
  <si>
    <t>Wedstrijdnr. :</t>
  </si>
  <si>
    <t>x</t>
  </si>
  <si>
    <t>Klaas Wijma</t>
  </si>
  <si>
    <t>Etap 21</t>
  </si>
  <si>
    <t>Benno</t>
  </si>
  <si>
    <t>Saturn</t>
  </si>
  <si>
    <t>Kievit</t>
  </si>
  <si>
    <t>17</t>
  </si>
  <si>
    <t>20</t>
  </si>
  <si>
    <t>21</t>
  </si>
  <si>
    <t>22</t>
  </si>
  <si>
    <t>23</t>
  </si>
  <si>
    <t>24</t>
  </si>
  <si>
    <t>25</t>
  </si>
  <si>
    <t>Loes Domen</t>
  </si>
  <si>
    <t>Winfred Bakker</t>
  </si>
  <si>
    <t>Klaas Akkerman</t>
  </si>
  <si>
    <t>Fly tour</t>
  </si>
  <si>
    <t>Onno Vink</t>
  </si>
  <si>
    <t>Aant. weds.</t>
  </si>
  <si>
    <t>Verdeelsleutel</t>
  </si>
  <si>
    <t>Wedstr.</t>
  </si>
  <si>
    <t>Aant. Verv.</t>
  </si>
  <si>
    <t>Uitslag</t>
  </si>
  <si>
    <t>Vervallen</t>
  </si>
  <si>
    <t>Uitslag zonder aftrek wedstrijden</t>
  </si>
  <si>
    <t>Uitslag gesorteerd</t>
  </si>
  <si>
    <t>Noorthold</t>
  </si>
  <si>
    <t>Ed Bot</t>
  </si>
  <si>
    <t>R.v. Renswoud</t>
  </si>
  <si>
    <t>Centaur</t>
  </si>
  <si>
    <t>Jenneau 2000</t>
  </si>
  <si>
    <t>Indien er een extra schipper wordt toegevoegd, dient er éénmalig gesorteerd te worden.</t>
  </si>
  <si>
    <t>overal</t>
  </si>
  <si>
    <t>R-J Noordhof</t>
  </si>
  <si>
    <t>Finn</t>
  </si>
  <si>
    <t>Pieter Bergmeijer</t>
  </si>
  <si>
    <t>Luc Aarts</t>
  </si>
  <si>
    <t>Berekening van de uitslag na aftrek X-aantal wedstrijden</t>
  </si>
  <si>
    <t>Ynling</t>
  </si>
  <si>
    <t>Bert Heintzberger</t>
  </si>
  <si>
    <t>Eric Boonacker</t>
  </si>
  <si>
    <t>Valk nat</t>
  </si>
  <si>
    <t>Luc Mossel</t>
  </si>
  <si>
    <t>Paul Vink</t>
  </si>
  <si>
    <t>Paul Strating</t>
  </si>
  <si>
    <t>Tom Specht</t>
  </si>
  <si>
    <t>Waarschip 570</t>
  </si>
  <si>
    <t>Hans en Cor</t>
  </si>
  <si>
    <t>Hans en Cor Semeins</t>
  </si>
  <si>
    <t xml:space="preserve">Start </t>
  </si>
  <si>
    <t>19:15:00</t>
  </si>
  <si>
    <t>Piet de Roo</t>
  </si>
  <si>
    <t>Dufour 1800</t>
  </si>
  <si>
    <t>Andries de Munck</t>
  </si>
  <si>
    <t>Finnjol</t>
  </si>
  <si>
    <t>met gebruikmaking van SW-cijfers 2011</t>
  </si>
  <si>
    <t>Henk Klein Overmeer</t>
  </si>
  <si>
    <t>Kevin Weeren</t>
  </si>
  <si>
    <t>Onno Franken</t>
  </si>
  <si>
    <t>Etap 22</t>
  </si>
  <si>
    <t>Bauk Waringa</t>
  </si>
  <si>
    <t>Dehler 28</t>
  </si>
  <si>
    <t>one off</t>
  </si>
  <si>
    <t>Paul Buitenhuis</t>
  </si>
  <si>
    <t>Victoir 822 1,20</t>
  </si>
  <si>
    <t>X79</t>
  </si>
  <si>
    <t>J22</t>
  </si>
  <si>
    <t>Tom Schootemeijer</t>
  </si>
  <si>
    <t>Boonacker Erik</t>
  </si>
  <si>
    <t>Paul Simon</t>
  </si>
  <si>
    <t>Fox 22</t>
  </si>
  <si>
    <t>W</t>
  </si>
  <si>
    <t>dd</t>
  </si>
  <si>
    <t>Martin Oord</t>
  </si>
  <si>
    <t>Dufour Arpege</t>
  </si>
  <si>
    <t>Paul de Ruijter</t>
  </si>
  <si>
    <t>Scholtz 22</t>
  </si>
  <si>
    <t>Comet 850 1,3</t>
  </si>
  <si>
    <t>W18</t>
  </si>
  <si>
    <t>W19</t>
  </si>
  <si>
    <t>Pieter Kroon</t>
  </si>
  <si>
    <t>Compromis 720</t>
  </si>
  <si>
    <t>dnf</t>
  </si>
  <si>
    <t>Willem Prins</t>
  </si>
  <si>
    <t>DNF</t>
  </si>
  <si>
    <t>17 aug.</t>
  </si>
  <si>
    <t>Eric</t>
  </si>
  <si>
    <t>dsq</t>
  </si>
  <si>
    <t>W13</t>
  </si>
  <si>
    <t>19:00:00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</si>
</sst>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h"/>
    <numFmt numFmtId="190" formatCode="mm"/>
    <numFmt numFmtId="191" formatCode="m"/>
    <numFmt numFmtId="192" formatCode="\:mm:"/>
    <numFmt numFmtId="193" formatCode="ss"/>
    <numFmt numFmtId="194" formatCode="[$-409]h:mm:ss\ AM/PM"/>
    <numFmt numFmtId="195" formatCode="\:mm"/>
    <numFmt numFmtId="196" formatCode="\mm"/>
    <numFmt numFmtId="197" formatCode="[$-F400]h:mm:ss\ AM/PM"/>
    <numFmt numFmtId="198" formatCode="[$-413]dddd\ d\ mmmm\ yyyy"/>
    <numFmt numFmtId="199" formatCode="0.00000"/>
    <numFmt numFmtId="200" formatCode="[s]"/>
    <numFmt numFmtId="201" formatCode="[h]:mm:ss;@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  <numFmt numFmtId="206" formatCode="dd/mm/yyyy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10"/>
      <color indexed="63"/>
      <name val="Tahom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 style="hair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thin"/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21" fontId="0" fillId="0" borderId="10" xfId="0" applyNumberFormat="1" applyBorder="1" applyAlignment="1">
      <alignment/>
    </xf>
    <xf numFmtId="1" fontId="0" fillId="0" borderId="16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29" xfId="0" applyFont="1" applyFill="1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16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17" xfId="0" applyNumberFormat="1" applyFont="1" applyBorder="1" applyAlignment="1" applyProtection="1">
      <alignment horizontal="center"/>
      <protection/>
    </xf>
    <xf numFmtId="201" fontId="0" fillId="0" borderId="16" xfId="0" applyNumberFormat="1" applyFont="1" applyBorder="1" applyAlignment="1" applyProtection="1">
      <alignment horizontal="center"/>
      <protection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36" xfId="0" applyFont="1" applyBorder="1" applyAlignment="1">
      <alignment/>
    </xf>
    <xf numFmtId="0" fontId="0" fillId="0" borderId="61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01" fontId="0" fillId="0" borderId="17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2" fillId="33" borderId="16" xfId="0" applyFont="1" applyFill="1" applyBorder="1" applyAlignment="1" applyProtection="1">
      <alignment horizontal="center"/>
      <protection locked="0"/>
    </xf>
    <xf numFmtId="201" fontId="2" fillId="33" borderId="16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201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201" fontId="2" fillId="33" borderId="17" xfId="0" applyNumberFormat="1" applyFont="1" applyFill="1" applyBorder="1" applyAlignment="1" applyProtection="1">
      <alignment horizontal="center"/>
      <protection locked="0"/>
    </xf>
    <xf numFmtId="201" fontId="2" fillId="33" borderId="20" xfId="0" applyNumberFormat="1" applyFont="1" applyFill="1" applyBorder="1" applyAlignment="1" applyProtection="1">
      <alignment horizontal="center"/>
      <protection locked="0"/>
    </xf>
    <xf numFmtId="0" fontId="2" fillId="33" borderId="63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Fill="1" applyBorder="1" applyAlignment="1">
      <alignment/>
    </xf>
    <xf numFmtId="0" fontId="0" fillId="0" borderId="55" xfId="0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6" fontId="0" fillId="0" borderId="0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01" fontId="0" fillId="0" borderId="16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 horizontal="center"/>
    </xf>
    <xf numFmtId="0" fontId="13" fillId="33" borderId="16" xfId="0" applyFont="1" applyFill="1" applyBorder="1" applyAlignment="1">
      <alignment/>
    </xf>
    <xf numFmtId="0" fontId="13" fillId="33" borderId="16" xfId="0" applyNumberFormat="1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3" fillId="33" borderId="11" xfId="0" applyNumberFormat="1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3" borderId="67" xfId="0" applyFont="1" applyFill="1" applyBorder="1" applyAlignment="1">
      <alignment/>
    </xf>
    <xf numFmtId="0" fontId="13" fillId="33" borderId="67" xfId="0" applyNumberFormat="1" applyFont="1" applyFill="1" applyBorder="1" applyAlignment="1">
      <alignment horizontal="center"/>
    </xf>
    <xf numFmtId="0" fontId="13" fillId="33" borderId="68" xfId="0" applyFont="1" applyFill="1" applyBorder="1" applyAlignment="1">
      <alignment horizontal="center"/>
    </xf>
    <xf numFmtId="0" fontId="13" fillId="33" borderId="25" xfId="0" applyFont="1" applyFill="1" applyBorder="1" applyAlignment="1">
      <alignment/>
    </xf>
    <xf numFmtId="0" fontId="13" fillId="33" borderId="25" xfId="0" applyNumberFormat="1" applyFont="1" applyFill="1" applyBorder="1" applyAlignment="1">
      <alignment horizontal="center"/>
    </xf>
    <xf numFmtId="0" fontId="13" fillId="33" borderId="70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7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45</xdr:row>
      <xdr:rowOff>9525</xdr:rowOff>
    </xdr:from>
    <xdr:to>
      <xdr:col>2</xdr:col>
      <xdr:colOff>228600</xdr:colOff>
      <xdr:row>50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972300"/>
          <a:ext cx="2247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133</xdr:row>
      <xdr:rowOff>0</xdr:rowOff>
    </xdr:from>
    <xdr:to>
      <xdr:col>59</xdr:col>
      <xdr:colOff>9525</xdr:colOff>
      <xdr:row>136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55425" y="7219950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190500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BB52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8.57421875" style="3" customWidth="1"/>
    <col min="2" max="2" width="13.421875" style="3" customWidth="1"/>
    <col min="3" max="4" width="10.7109375" style="3" customWidth="1"/>
    <col min="5" max="5" width="10.7109375" style="5" customWidth="1"/>
    <col min="6" max="15" width="5.7109375" style="5" customWidth="1"/>
    <col min="16" max="30" width="5.7109375" style="3" customWidth="1"/>
    <col min="31" max="54" width="0" style="3" hidden="1" customWidth="1"/>
    <col min="55" max="16384" width="9.140625" style="3" customWidth="1"/>
  </cols>
  <sheetData>
    <row r="1" spans="1:54" ht="12.75">
      <c r="A1" s="88" t="s">
        <v>0</v>
      </c>
      <c r="B1" s="88" t="s">
        <v>1</v>
      </c>
      <c r="C1" s="82" t="s">
        <v>38</v>
      </c>
      <c r="D1" s="87" t="s">
        <v>40</v>
      </c>
      <c r="E1" s="82" t="s">
        <v>31</v>
      </c>
      <c r="F1" s="162" t="s">
        <v>41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  <c r="AE1" s="164" t="s">
        <v>42</v>
      </c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</row>
    <row r="2" spans="1:54" ht="12.75">
      <c r="A2" s="89" t="s">
        <v>30</v>
      </c>
      <c r="B2" s="90" t="s">
        <v>30</v>
      </c>
      <c r="C2" s="91" t="s">
        <v>30</v>
      </c>
      <c r="D2" s="87"/>
      <c r="E2" s="82"/>
      <c r="F2" s="9" t="s">
        <v>43</v>
      </c>
      <c r="G2" s="9" t="s">
        <v>44</v>
      </c>
      <c r="H2" s="9" t="s">
        <v>45</v>
      </c>
      <c r="I2" s="9" t="s">
        <v>46</v>
      </c>
      <c r="J2" s="9" t="s">
        <v>47</v>
      </c>
      <c r="K2" s="9" t="s">
        <v>48</v>
      </c>
      <c r="L2" s="9" t="s">
        <v>49</v>
      </c>
      <c r="M2" s="9" t="s">
        <v>50</v>
      </c>
      <c r="N2" s="9" t="s">
        <v>51</v>
      </c>
      <c r="O2" s="9" t="s">
        <v>52</v>
      </c>
      <c r="P2" s="9" t="s">
        <v>53</v>
      </c>
      <c r="Q2" s="9" t="s">
        <v>54</v>
      </c>
      <c r="R2" s="9" t="s">
        <v>55</v>
      </c>
      <c r="S2" s="9" t="s">
        <v>56</v>
      </c>
      <c r="T2" s="9" t="s">
        <v>57</v>
      </c>
      <c r="U2" s="9" t="s">
        <v>58</v>
      </c>
      <c r="V2" s="9" t="s">
        <v>59</v>
      </c>
      <c r="W2" s="9" t="s">
        <v>60</v>
      </c>
      <c r="X2" s="9" t="s">
        <v>61</v>
      </c>
      <c r="Y2" s="9" t="s">
        <v>62</v>
      </c>
      <c r="Z2" s="9" t="s">
        <v>63</v>
      </c>
      <c r="AA2" s="9" t="s">
        <v>64</v>
      </c>
      <c r="AB2" s="9" t="s">
        <v>65</v>
      </c>
      <c r="AC2" s="9" t="s">
        <v>66</v>
      </c>
      <c r="AD2" s="31" t="s">
        <v>67</v>
      </c>
      <c r="AE2" s="36" t="s">
        <v>68</v>
      </c>
      <c r="AF2" s="36" t="s">
        <v>69</v>
      </c>
      <c r="AG2" s="36" t="s">
        <v>70</v>
      </c>
      <c r="AH2" s="36" t="s">
        <v>71</v>
      </c>
      <c r="AI2" s="36" t="s">
        <v>72</v>
      </c>
      <c r="AJ2" s="36" t="s">
        <v>73</v>
      </c>
      <c r="AK2" s="36" t="s">
        <v>74</v>
      </c>
      <c r="AL2" s="36" t="s">
        <v>75</v>
      </c>
      <c r="AM2" s="36" t="s">
        <v>76</v>
      </c>
      <c r="AN2" s="36" t="s">
        <v>77</v>
      </c>
      <c r="AO2" s="36" t="s">
        <v>78</v>
      </c>
      <c r="AP2" s="36" t="s">
        <v>79</v>
      </c>
      <c r="AQ2" s="36" t="s">
        <v>80</v>
      </c>
      <c r="AR2" s="36" t="s">
        <v>81</v>
      </c>
      <c r="AS2" s="36" t="s">
        <v>82</v>
      </c>
      <c r="AT2" s="36" t="s">
        <v>83</v>
      </c>
      <c r="AU2" s="36" t="s">
        <v>84</v>
      </c>
      <c r="AV2" s="36" t="s">
        <v>85</v>
      </c>
      <c r="AW2" s="36" t="s">
        <v>86</v>
      </c>
      <c r="AX2" s="36" t="s">
        <v>87</v>
      </c>
      <c r="AY2" s="36" t="s">
        <v>88</v>
      </c>
      <c r="AZ2" s="36" t="s">
        <v>89</v>
      </c>
      <c r="BA2" s="36" t="s">
        <v>90</v>
      </c>
      <c r="BB2" s="36" t="s">
        <v>91</v>
      </c>
    </row>
    <row r="3" spans="1:54" ht="12.75">
      <c r="A3" s="147" t="s">
        <v>151</v>
      </c>
      <c r="B3" s="147" t="s">
        <v>152</v>
      </c>
      <c r="C3" s="148"/>
      <c r="D3" s="149">
        <v>104</v>
      </c>
      <c r="E3" s="150">
        <v>105</v>
      </c>
      <c r="F3" s="41">
        <f aca="true" ca="1" t="shared" si="0" ref="F3:F42">IF(ISNA(VLOOKUP($A3,INDIRECT(F$44),9,FALSE)),"",VLOOKUP($A3,INDIRECT(F$44),9,FALSE))</f>
      </c>
      <c r="G3" s="41">
        <f aca="true" ca="1" t="shared" si="1" ref="G3:AD15">IF(ISNA(VLOOKUP($A3,INDIRECT(G$44),9,FALSE)),"",VLOOKUP($A3,INDIRECT(G$44),9,FALSE))</f>
      </c>
      <c r="H3" s="41">
        <f ca="1" t="shared" si="1"/>
      </c>
      <c r="I3" s="41">
        <f ca="1" t="shared" si="1"/>
      </c>
      <c r="J3" s="41">
        <f ca="1" t="shared" si="1"/>
      </c>
      <c r="K3" s="41">
        <f ca="1" t="shared" si="1"/>
      </c>
      <c r="L3" s="41">
        <f ca="1" t="shared" si="1"/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  <c r="AA3" s="41">
        <f ca="1" t="shared" si="1"/>
      </c>
      <c r="AB3" s="41">
        <f ca="1" t="shared" si="1"/>
      </c>
      <c r="AC3" s="41">
        <f ca="1" t="shared" si="1"/>
      </c>
      <c r="AD3" s="41">
        <f ca="1" t="shared" si="1"/>
      </c>
      <c r="AE3" s="75">
        <f>LOOKUP(9.999E+307,$E$3:$F$3)</f>
        <v>105</v>
      </c>
      <c r="AF3" s="75">
        <f>LOOKUP(9.999E+307,$E$3:$G$3)</f>
        <v>105</v>
      </c>
      <c r="AG3" s="75">
        <f>LOOKUP(9.999E+307,$E$3:$H$3)</f>
        <v>105</v>
      </c>
      <c r="AH3" s="75">
        <f>LOOKUP(9.999E+307,$E$3:$I$3)</f>
        <v>105</v>
      </c>
      <c r="AI3" s="75">
        <f>LOOKUP(9.999E+307,$E$3:$J$3)</f>
        <v>105</v>
      </c>
      <c r="AJ3" s="75">
        <f>LOOKUP(9.999E+307,$E$3:$K$3)</f>
        <v>105</v>
      </c>
      <c r="AK3" s="75">
        <f>LOOKUP(9.999E+307,$E$3:$L$3)</f>
        <v>105</v>
      </c>
      <c r="AL3" s="37">
        <f>LOOKUP(9.999E+307,$E$3:$M$3)</f>
        <v>105</v>
      </c>
      <c r="AM3" s="37">
        <f>LOOKUP(9.999E+307,$E$3:$N$3)</f>
        <v>105</v>
      </c>
      <c r="AN3" s="37">
        <f>LOOKUP(9.999E+307,$E$3:$O$3)</f>
        <v>105</v>
      </c>
      <c r="AO3" s="37">
        <f>LOOKUP(9.999E+307,$E$3:$P$3)</f>
        <v>105</v>
      </c>
      <c r="AP3" s="37">
        <f>LOOKUP(9.999E+307,$E$3:$Q$3)</f>
        <v>105</v>
      </c>
      <c r="AQ3" s="37">
        <f>LOOKUP(9.999E+307,$E$3:$R$3)</f>
        <v>105</v>
      </c>
      <c r="AR3" s="37">
        <f>LOOKUP(9.999E+307,$E$3:$S$3)</f>
        <v>105</v>
      </c>
      <c r="AS3" s="37">
        <f>LOOKUP(9.999E+307,$E$3:$T$3)</f>
        <v>105</v>
      </c>
      <c r="AT3" s="37">
        <f>LOOKUP(9.999E+307,$E$3:$U$3)</f>
        <v>105</v>
      </c>
      <c r="AU3" s="37">
        <f>LOOKUP(9.999E+307,$E$3:$V$3)</f>
        <v>105</v>
      </c>
      <c r="AV3" s="37">
        <f>LOOKUP(9.999E+307,$E$3:$W$3)</f>
        <v>105</v>
      </c>
      <c r="AW3" s="37">
        <f>LOOKUP(9.999E+307,$E$3:$X$3)</f>
        <v>105</v>
      </c>
      <c r="AX3" s="37">
        <f>LOOKUP(9.999E+307,$E$3:$Y$3)</f>
        <v>105</v>
      </c>
      <c r="AY3" s="37">
        <f>LOOKUP(9.999E+307,$E$3:$Z$3)</f>
        <v>105</v>
      </c>
      <c r="AZ3" s="37">
        <f>LOOKUP(9.999E+307,$E$3:$AA$3)</f>
        <v>105</v>
      </c>
      <c r="BA3" s="37">
        <f>LOOKUP(9.999E+307,$E$3:$AB$3)</f>
        <v>105</v>
      </c>
      <c r="BB3" s="37">
        <f>LOOKUP(9.999E+307,$E$3:$AC$3)</f>
        <v>105</v>
      </c>
    </row>
    <row r="4" spans="1:54" ht="12.75">
      <c r="A4" s="151" t="s">
        <v>158</v>
      </c>
      <c r="B4" s="151" t="s">
        <v>139</v>
      </c>
      <c r="C4" s="152"/>
      <c r="D4" s="153">
        <v>104</v>
      </c>
      <c r="E4" s="150">
        <v>110</v>
      </c>
      <c r="F4" s="41">
        <f ca="1" t="shared" si="0"/>
      </c>
      <c r="G4" s="41">
        <f aca="true" ca="1" t="shared" si="2" ref="G4:U4">IF(ISNA(VLOOKUP($A4,INDIRECT(G$44),9,FALSE)),"",VLOOKUP($A4,INDIRECT(G$44),9,FALSE))</f>
      </c>
      <c r="H4" s="41">
        <f ca="1" t="shared" si="2"/>
      </c>
      <c r="I4" s="41">
        <f ca="1" t="shared" si="2"/>
      </c>
      <c r="J4" s="41">
        <f ca="1" t="shared" si="2"/>
      </c>
      <c r="K4" s="41">
        <f ca="1" t="shared" si="2"/>
      </c>
      <c r="L4" s="41">
        <f ca="1" t="shared" si="2"/>
      </c>
      <c r="M4" s="41">
        <f ca="1" t="shared" si="2"/>
      </c>
      <c r="N4" s="41">
        <f ca="1" t="shared" si="2"/>
      </c>
      <c r="O4" s="41">
        <f ca="1" t="shared" si="2"/>
      </c>
      <c r="P4" s="41">
        <f ca="1" t="shared" si="2"/>
      </c>
      <c r="Q4" s="41">
        <f ca="1" t="shared" si="2"/>
      </c>
      <c r="R4" s="41">
        <f ca="1" t="shared" si="2"/>
      </c>
      <c r="S4" s="41">
        <f ca="1" t="shared" si="2"/>
      </c>
      <c r="T4" s="41">
        <f ca="1" t="shared" si="2"/>
      </c>
      <c r="U4" s="41">
        <f ca="1" t="shared" si="2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  <c r="AA4" s="41">
        <f ca="1" t="shared" si="1"/>
      </c>
      <c r="AB4" s="41">
        <f ca="1" t="shared" si="1"/>
      </c>
      <c r="AC4" s="41">
        <f ca="1" t="shared" si="1"/>
      </c>
      <c r="AD4" s="41">
        <f ca="1" t="shared" si="1"/>
      </c>
      <c r="AE4" s="76">
        <f>LOOKUP(9.999E+307,$E$4:$F$4)</f>
        <v>110</v>
      </c>
      <c r="AF4" s="76">
        <f>LOOKUP(9.999E+307,$E$4:$G$4)</f>
        <v>110</v>
      </c>
      <c r="AG4" s="76">
        <f>LOOKUP(9.999E+307,$E$4:$H$4)</f>
        <v>110</v>
      </c>
      <c r="AH4" s="76">
        <f>LOOKUP(9.999E+307,$E$4:$I$4)</f>
        <v>110</v>
      </c>
      <c r="AI4" s="76">
        <f>LOOKUP(9.999E+307,$E$4:$J$4)</f>
        <v>110</v>
      </c>
      <c r="AJ4" s="76">
        <f>LOOKUP(9.999E+307,$E$4:$K$4)</f>
        <v>110</v>
      </c>
      <c r="AK4" s="76">
        <f>LOOKUP(9.999E+307,$E$4:$L$4)</f>
        <v>110</v>
      </c>
      <c r="AL4" s="37">
        <f>LOOKUP(9.999E+307,$E$4:$M$4)</f>
        <v>110</v>
      </c>
      <c r="AM4" s="37">
        <f>LOOKUP(9.999E+307,$E$4:$N$4)</f>
        <v>110</v>
      </c>
      <c r="AN4" s="37">
        <f>LOOKUP(9.999E+307,$E$4:$O$4)</f>
        <v>110</v>
      </c>
      <c r="AO4" s="37">
        <f>LOOKUP(9.999E+307,$E$4:$P$4)</f>
        <v>110</v>
      </c>
      <c r="AP4" s="37">
        <f>LOOKUP(9.999E+307,$E$4:$Q$4)</f>
        <v>110</v>
      </c>
      <c r="AQ4" s="37">
        <f>LOOKUP(9.999E+307,$E$4:$R$4)</f>
        <v>110</v>
      </c>
      <c r="AR4" s="37">
        <f>LOOKUP(9.999E+307,$E$4:$S$4)</f>
        <v>110</v>
      </c>
      <c r="AS4" s="37">
        <f>LOOKUP(9.999E+307,$E$4:$T$4)</f>
        <v>110</v>
      </c>
      <c r="AT4" s="37">
        <f>LOOKUP(9.999E+307,$E$4:$U$4)</f>
        <v>110</v>
      </c>
      <c r="AU4" s="37">
        <f>LOOKUP(9.999E+307,$E$4:$V$4)</f>
        <v>110</v>
      </c>
      <c r="AV4" s="37">
        <f>LOOKUP(9.999E+307,$E$4:$W$4)</f>
        <v>110</v>
      </c>
      <c r="AW4" s="37">
        <f>LOOKUP(9.999E+307,$E$4:$X$4)</f>
        <v>110</v>
      </c>
      <c r="AX4" s="37">
        <f>LOOKUP(9.999E+307,$E$4:$Y$4)</f>
        <v>110</v>
      </c>
      <c r="AY4" s="37">
        <f>LOOKUP(9.999E+307,$E$4:$Z$4)</f>
        <v>110</v>
      </c>
      <c r="AZ4" s="37">
        <f>LOOKUP(9.999E+307,$E$4:$AA$4)</f>
        <v>110</v>
      </c>
      <c r="BA4" s="37">
        <f>LOOKUP(9.999E+307,$E$4:$AB$4)</f>
        <v>110</v>
      </c>
      <c r="BB4" s="37">
        <f>LOOKUP(9.999E+307,$E$4:$AC$4)</f>
        <v>110</v>
      </c>
    </row>
    <row r="5" spans="1:54" ht="12.75">
      <c r="A5" s="151" t="s">
        <v>137</v>
      </c>
      <c r="B5" s="151" t="s">
        <v>136</v>
      </c>
      <c r="C5" s="152"/>
      <c r="D5" s="153">
        <v>105</v>
      </c>
      <c r="E5" s="150">
        <v>101</v>
      </c>
      <c r="F5" s="41">
        <f ca="1" t="shared" si="0"/>
      </c>
      <c r="G5" s="41">
        <f aca="true" ca="1" t="shared" si="3" ref="G5:I42">IF(ISNA(VLOOKUP($A5,INDIRECT(G$44),9,FALSE)),"",VLOOKUP($A5,INDIRECT(G$44),9,FALSE))</f>
        <v>99</v>
      </c>
      <c r="H5" s="41">
        <f ca="1" t="shared" si="3"/>
        <v>100</v>
      </c>
      <c r="I5" s="41">
        <f ca="1" t="shared" si="3"/>
        <v>98</v>
      </c>
      <c r="J5" s="41">
        <f ca="1" t="shared" si="1"/>
        <v>97</v>
      </c>
      <c r="K5" s="41">
        <f ca="1" t="shared" si="1"/>
        <v>95</v>
      </c>
      <c r="L5" s="41">
        <f ca="1" t="shared" si="1"/>
      </c>
      <c r="M5" s="41">
        <f ca="1" t="shared" si="1"/>
        <v>96</v>
      </c>
      <c r="N5" s="41">
        <f ca="1" t="shared" si="1"/>
        <v>95</v>
      </c>
      <c r="O5" s="41">
        <f ca="1" t="shared" si="1"/>
        <v>96</v>
      </c>
      <c r="P5" s="41">
        <f ca="1" t="shared" si="1"/>
        <v>97</v>
      </c>
      <c r="Q5" s="41">
        <f ca="1" t="shared" si="1"/>
        <v>95</v>
      </c>
      <c r="R5" s="41">
        <f ca="1" t="shared" si="1"/>
        <v>0</v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  <c r="AA5" s="41">
        <f ca="1" t="shared" si="1"/>
      </c>
      <c r="AB5" s="41">
        <f ca="1" t="shared" si="1"/>
      </c>
      <c r="AC5" s="41">
        <f ca="1" t="shared" si="1"/>
      </c>
      <c r="AD5" s="41">
        <f ca="1" t="shared" si="1"/>
      </c>
      <c r="AE5" s="76">
        <f>LOOKUP(9.999E+307,$E$5:$F$5)</f>
        <v>101</v>
      </c>
      <c r="AF5" s="76">
        <f>LOOKUP(9.999E+307,$E$5:$G$5)</f>
        <v>99</v>
      </c>
      <c r="AG5" s="76">
        <f>LOOKUP(9.999E+307,$E$5:$H$5)</f>
        <v>100</v>
      </c>
      <c r="AH5" s="76">
        <f>LOOKUP(9.999E+307,$E$5:$I$5)</f>
        <v>98</v>
      </c>
      <c r="AI5" s="76">
        <f>LOOKUP(9.999E+307,$E$5:$J$5)</f>
        <v>97</v>
      </c>
      <c r="AJ5" s="76">
        <f>LOOKUP(9.999E+307,$E$5:$K$5)</f>
        <v>95</v>
      </c>
      <c r="AK5" s="76">
        <f>LOOKUP(9.999E+307,$E$5:$L$5)</f>
        <v>95</v>
      </c>
      <c r="AL5" s="37">
        <f>LOOKUP(9.999E+307,$E$5:$M$5)</f>
        <v>96</v>
      </c>
      <c r="AM5" s="37">
        <f>LOOKUP(9.999E+307,$E$5:$N$5)</f>
        <v>95</v>
      </c>
      <c r="AN5" s="37">
        <f>LOOKUP(9.999E+307,$E$5:$O$5)</f>
        <v>96</v>
      </c>
      <c r="AO5" s="37">
        <f>LOOKUP(9.999E+307,$E$5:$P$5)</f>
        <v>97</v>
      </c>
      <c r="AP5" s="37">
        <f>LOOKUP(9.999E+307,$E$5:$Q$5)</f>
        <v>95</v>
      </c>
      <c r="AQ5" s="37">
        <f>LOOKUP(9.999E+307,$E$5:$R$5)</f>
        <v>0</v>
      </c>
      <c r="AR5" s="37">
        <f>LOOKUP(9.999E+307,$E$5:$S$5)</f>
        <v>0</v>
      </c>
      <c r="AS5" s="37">
        <f>LOOKUP(9.999E+307,$E$5:$T$5)</f>
        <v>0</v>
      </c>
      <c r="AT5" s="37">
        <f>LOOKUP(9.999E+307,$E$5:$U$5)</f>
        <v>0</v>
      </c>
      <c r="AU5" s="37">
        <f>LOOKUP(9.999E+307,$E$5:$V$5)</f>
        <v>0</v>
      </c>
      <c r="AV5" s="37">
        <f>LOOKUP(9.999E+307,$E$5:$W$5)</f>
        <v>0</v>
      </c>
      <c r="AW5" s="37">
        <f>LOOKUP(9.999E+307,$E$5:$X$5)</f>
        <v>0</v>
      </c>
      <c r="AX5" s="37">
        <f>LOOKUP(9.999E+307,$E$5:$Y$5)</f>
        <v>0</v>
      </c>
      <c r="AY5" s="37">
        <f>LOOKUP(9.999E+307,$E$5:$Z$5)</f>
        <v>0</v>
      </c>
      <c r="AZ5" s="37">
        <f>LOOKUP(9.999E+307,$E$5:$AA$5)</f>
        <v>0</v>
      </c>
      <c r="BA5" s="37">
        <f>LOOKUP(9.999E+307,$E$5:$AB$5)</f>
        <v>0</v>
      </c>
      <c r="BB5" s="37">
        <f>LOOKUP(9.999E+307,$E$5:$AC$5)</f>
        <v>0</v>
      </c>
    </row>
    <row r="6" spans="1:54" ht="12.75">
      <c r="A6" s="151" t="s">
        <v>23</v>
      </c>
      <c r="B6" s="151" t="s">
        <v>159</v>
      </c>
      <c r="C6" s="152"/>
      <c r="D6" s="153">
        <v>102</v>
      </c>
      <c r="E6" s="150">
        <v>102</v>
      </c>
      <c r="F6" s="41">
        <f ca="1" t="shared" si="0"/>
        <v>102</v>
      </c>
      <c r="G6" s="41">
        <f ca="1" t="shared" si="3"/>
      </c>
      <c r="H6" s="41">
        <f ca="1" t="shared" si="3"/>
        <v>102</v>
      </c>
      <c r="I6" s="41">
        <f ca="1" t="shared" si="3"/>
        <v>102</v>
      </c>
      <c r="J6" s="41">
        <f ca="1" t="shared" si="1"/>
        <v>102</v>
      </c>
      <c r="K6" s="41">
        <f ca="1" t="shared" si="1"/>
      </c>
      <c r="L6" s="41">
        <f ca="1" t="shared" si="1"/>
        <v>100</v>
      </c>
      <c r="M6" s="41">
        <f ca="1" t="shared" si="1"/>
        <v>98</v>
      </c>
      <c r="N6" s="41">
        <f ca="1" t="shared" si="1"/>
        <v>99</v>
      </c>
      <c r="O6" s="41">
        <f ca="1" t="shared" si="1"/>
        <v>100</v>
      </c>
      <c r="P6" s="41">
        <f ca="1" t="shared" si="1"/>
      </c>
      <c r="Q6" s="41">
        <f ca="1" t="shared" si="1"/>
        <v>101</v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  <c r="AA6" s="41">
        <f ca="1" t="shared" si="1"/>
      </c>
      <c r="AB6" s="41">
        <f ca="1" t="shared" si="1"/>
      </c>
      <c r="AC6" s="41">
        <f ca="1" t="shared" si="1"/>
      </c>
      <c r="AD6" s="41">
        <f ca="1" t="shared" si="1"/>
      </c>
      <c r="AE6" s="76">
        <f>LOOKUP(9.999E+307,$E$6:$F$6)</f>
        <v>102</v>
      </c>
      <c r="AF6" s="76">
        <f>LOOKUP(9.999E+307,$E$6:$G$6)</f>
        <v>102</v>
      </c>
      <c r="AG6" s="76">
        <f>LOOKUP(9.999E+307,$E$6:$H$6)</f>
        <v>102</v>
      </c>
      <c r="AH6" s="76">
        <f>LOOKUP(9.999E+307,$E$6:$I$6)</f>
        <v>102</v>
      </c>
      <c r="AI6" s="76">
        <f>LOOKUP(9.999E+307,$E$6:$J$6)</f>
        <v>102</v>
      </c>
      <c r="AJ6" s="76">
        <f>LOOKUP(9.999E+307,$E$6:$K$6)</f>
        <v>102</v>
      </c>
      <c r="AK6" s="76">
        <f>LOOKUP(9.999E+307,$E$6:$L$6)</f>
        <v>100</v>
      </c>
      <c r="AL6" s="37">
        <f>LOOKUP(9.999E+307,$E$6:$M$6)</f>
        <v>98</v>
      </c>
      <c r="AM6" s="37">
        <f>LOOKUP(9.999E+307,$E$6:$N$6)</f>
        <v>99</v>
      </c>
      <c r="AN6" s="37">
        <f>LOOKUP(9.999E+307,$E$6:$O$6)</f>
        <v>100</v>
      </c>
      <c r="AO6" s="37">
        <f>LOOKUP(9.999E+307,$E$6:$P$6)</f>
        <v>100</v>
      </c>
      <c r="AP6" s="37">
        <f>LOOKUP(9.999E+307,$E$6:$Q$6)</f>
        <v>101</v>
      </c>
      <c r="AQ6" s="37">
        <f>LOOKUP(9.999E+307,$E$6:$R$6)</f>
        <v>101</v>
      </c>
      <c r="AR6" s="37">
        <f>LOOKUP(9.999E+307,$E$6:$S$6)</f>
        <v>101</v>
      </c>
      <c r="AS6" s="37">
        <f>LOOKUP(9.999E+307,$E$6:$T$6)</f>
        <v>101</v>
      </c>
      <c r="AT6" s="37">
        <f>LOOKUP(9.999E+307,$E$6:$U$6)</f>
        <v>101</v>
      </c>
      <c r="AU6" s="37">
        <f>LOOKUP(9.999E+307,$E$6:$V$6)</f>
        <v>101</v>
      </c>
      <c r="AV6" s="37">
        <f>LOOKUP(9.999E+307,$E$6:$W$6)</f>
        <v>101</v>
      </c>
      <c r="AW6" s="37">
        <f>LOOKUP(9.999E+307,$E$6:$X$6)</f>
        <v>101</v>
      </c>
      <c r="AX6" s="37">
        <f>LOOKUP(9.999E+307,$E$6:$Y$6)</f>
        <v>101</v>
      </c>
      <c r="AY6" s="37">
        <f>LOOKUP(9.999E+307,$E$6:$Z$6)</f>
        <v>101</v>
      </c>
      <c r="AZ6" s="37">
        <f>LOOKUP(9.999E+307,$E$6:$AA$6)</f>
        <v>101</v>
      </c>
      <c r="BA6" s="37">
        <f>LOOKUP(9.999E+307,$E$6:$AB$6)</f>
        <v>101</v>
      </c>
      <c r="BB6" s="37">
        <f>LOOKUP(9.999E+307,$E$6:$AC$6)</f>
        <v>101</v>
      </c>
    </row>
    <row r="7" spans="1:54" ht="12.75">
      <c r="A7" s="151" t="s">
        <v>166</v>
      </c>
      <c r="B7" s="151" t="s">
        <v>139</v>
      </c>
      <c r="C7" s="152"/>
      <c r="D7" s="153">
        <v>104</v>
      </c>
      <c r="E7" s="150">
        <v>95</v>
      </c>
      <c r="F7" s="41">
        <f ca="1" t="shared" si="0"/>
      </c>
      <c r="G7" s="41">
        <f ca="1" t="shared" si="3"/>
      </c>
      <c r="H7" s="41">
        <f ca="1" t="shared" si="3"/>
      </c>
      <c r="I7" s="41">
        <f ca="1" t="shared" si="3"/>
      </c>
      <c r="J7" s="41">
        <f ca="1" t="shared" si="1"/>
      </c>
      <c r="K7" s="41">
        <f ca="1" t="shared" si="1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  <c r="AA7" s="41">
        <f ca="1" t="shared" si="1"/>
      </c>
      <c r="AB7" s="41">
        <f ca="1" t="shared" si="1"/>
      </c>
      <c r="AC7" s="41">
        <f ca="1" t="shared" si="1"/>
      </c>
      <c r="AD7" s="41">
        <f ca="1" t="shared" si="1"/>
      </c>
      <c r="AE7" s="76">
        <f>LOOKUP(9.999E+307,$E$7:$F$7)</f>
        <v>95</v>
      </c>
      <c r="AF7" s="76">
        <f>LOOKUP(9.999E+307,$E$7:$G$7)</f>
        <v>95</v>
      </c>
      <c r="AG7" s="76">
        <f>LOOKUP(9.999E+307,$E$7:$H$7)</f>
        <v>95</v>
      </c>
      <c r="AH7" s="76">
        <f>LOOKUP(9.999E+307,$E$7:$I$7)</f>
        <v>95</v>
      </c>
      <c r="AI7" s="76">
        <f>LOOKUP(9.999E+307,$E$7:$J$7)</f>
        <v>95</v>
      </c>
      <c r="AJ7" s="76">
        <f>LOOKUP(9.999E+307,$E$7:$K$7)</f>
        <v>95</v>
      </c>
      <c r="AK7" s="76">
        <f>LOOKUP(9.999E+307,$E$7:$L$7)</f>
        <v>95</v>
      </c>
      <c r="AL7" s="37">
        <f>LOOKUP(9.999E+307,$E$7:$M$7)</f>
        <v>95</v>
      </c>
      <c r="AM7" s="37">
        <f>LOOKUP(9.999E+307,$E$7:$N$7)</f>
        <v>95</v>
      </c>
      <c r="AN7" s="37">
        <f>LOOKUP(9.999E+307,$E$7:$O$7)</f>
        <v>95</v>
      </c>
      <c r="AO7" s="37">
        <f>LOOKUP(9.999E+307,$E$7:$P$7)</f>
        <v>95</v>
      </c>
      <c r="AP7" s="37">
        <f>LOOKUP(9.999E+307,$E$7:$Q$7)</f>
        <v>95</v>
      </c>
      <c r="AQ7" s="37">
        <f>LOOKUP(9.999E+307,$E$7:$R$7)</f>
        <v>95</v>
      </c>
      <c r="AR7" s="37">
        <f>LOOKUP(9.999E+307,$E$7:$S$7)</f>
        <v>95</v>
      </c>
      <c r="AS7" s="37">
        <f>LOOKUP(9.999E+307,$E$7:$T$7)</f>
        <v>95</v>
      </c>
      <c r="AT7" s="37">
        <f>LOOKUP(9.999E+307,$E$7:$U$7)</f>
        <v>95</v>
      </c>
      <c r="AU7" s="37">
        <f>LOOKUP(9.999E+307,$E$7:$V$7)</f>
        <v>95</v>
      </c>
      <c r="AV7" s="37">
        <f>LOOKUP(9.999E+307,$E$7:$W$7)</f>
        <v>95</v>
      </c>
      <c r="AW7" s="37">
        <f>LOOKUP(9.999E+307,$E$7:$X$7)</f>
        <v>95</v>
      </c>
      <c r="AX7" s="37">
        <f>LOOKUP(9.999E+307,$E$7:$Y$7)</f>
        <v>95</v>
      </c>
      <c r="AY7" s="37">
        <f>LOOKUP(9.999E+307,$E$7:$Z$7)</f>
        <v>95</v>
      </c>
      <c r="AZ7" s="37">
        <f>LOOKUP(9.999E+307,$E$7:$AA$7)</f>
        <v>95</v>
      </c>
      <c r="BA7" s="37">
        <f>LOOKUP(9.999E+307,$E$7:$AB$7)</f>
        <v>95</v>
      </c>
      <c r="BB7" s="37">
        <f>LOOKUP(9.999E+307,$E$7:$AC$7)</f>
        <v>95</v>
      </c>
    </row>
    <row r="8" spans="1:54" ht="12.75">
      <c r="A8" s="151" t="s">
        <v>125</v>
      </c>
      <c r="B8" s="151" t="s">
        <v>127</v>
      </c>
      <c r="C8" s="152"/>
      <c r="D8" s="153">
        <v>113</v>
      </c>
      <c r="E8" s="150">
        <v>115</v>
      </c>
      <c r="F8" s="41">
        <f ca="1" t="shared" si="0"/>
      </c>
      <c r="G8" s="41">
        <f ca="1" t="shared" si="3"/>
      </c>
      <c r="H8" s="41">
        <f ca="1" t="shared" si="3"/>
      </c>
      <c r="I8" s="41">
        <f ca="1" t="shared" si="3"/>
      </c>
      <c r="J8" s="41">
        <f ca="1" t="shared" si="1"/>
      </c>
      <c r="K8" s="41">
        <f ca="1" t="shared" si="1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  <c r="AA8" s="41">
        <f ca="1" t="shared" si="1"/>
      </c>
      <c r="AB8" s="41">
        <f ca="1" t="shared" si="1"/>
      </c>
      <c r="AC8" s="41">
        <f ca="1" t="shared" si="1"/>
      </c>
      <c r="AD8" s="41">
        <f ca="1" t="shared" si="1"/>
      </c>
      <c r="AE8" s="76">
        <f>LOOKUP(9.999E+307,$E$8:$F$8)</f>
        <v>115</v>
      </c>
      <c r="AF8" s="76">
        <f>LOOKUP(9.999E+307,$E$8:$G$8)</f>
        <v>115</v>
      </c>
      <c r="AG8" s="76">
        <f>LOOKUP(9.999E+307,$E$8:$H$8)</f>
        <v>115</v>
      </c>
      <c r="AH8" s="76">
        <f>LOOKUP(9.999E+307,$E$8:$I$8)</f>
        <v>115</v>
      </c>
      <c r="AI8" s="76">
        <f>LOOKUP(9.999E+307,$E$8:$J$8)</f>
        <v>115</v>
      </c>
      <c r="AJ8" s="76">
        <f>LOOKUP(9.999E+307,$E$8:$K$8)</f>
        <v>115</v>
      </c>
      <c r="AK8" s="76">
        <f>LOOKUP(9.999E+307,$E$8:$L$8)</f>
        <v>115</v>
      </c>
      <c r="AL8" s="37">
        <f>LOOKUP(9.999E+307,$E$8:$M$8)</f>
        <v>115</v>
      </c>
      <c r="AM8" s="37">
        <f>LOOKUP(9.999E+307,$E$8:$N$8)</f>
        <v>115</v>
      </c>
      <c r="AN8" s="37">
        <f>LOOKUP(9.999E+307,$E$8:$O$8)</f>
        <v>115</v>
      </c>
      <c r="AO8" s="37">
        <f>LOOKUP(9.999E+307,$E$8:$P$8)</f>
        <v>115</v>
      </c>
      <c r="AP8" s="37">
        <f>LOOKUP(9.999E+307,$E$8:$Q$8)</f>
        <v>115</v>
      </c>
      <c r="AQ8" s="37">
        <f>LOOKUP(9.999E+307,$E$8:$R$8)</f>
        <v>115</v>
      </c>
      <c r="AR8" s="37">
        <f>LOOKUP(9.999E+307,$E$8:$S$8)</f>
        <v>115</v>
      </c>
      <c r="AS8" s="37">
        <f>LOOKUP(9.999E+307,$E$8:$T$8)</f>
        <v>115</v>
      </c>
      <c r="AT8" s="37">
        <f>LOOKUP(9.999E+307,$E$8:$U$8)</f>
        <v>115</v>
      </c>
      <c r="AU8" s="37">
        <f>LOOKUP(9.999E+307,$E$8:$V$8)</f>
        <v>115</v>
      </c>
      <c r="AV8" s="37">
        <f>LOOKUP(9.999E+307,$E$8:$W$8)</f>
        <v>115</v>
      </c>
      <c r="AW8" s="37">
        <f>LOOKUP(9.999E+307,$E$8:$X$8)</f>
        <v>115</v>
      </c>
      <c r="AX8" s="37">
        <f>LOOKUP(9.999E+307,$E$8:$Y$8)</f>
        <v>115</v>
      </c>
      <c r="AY8" s="37">
        <f>LOOKUP(9.999E+307,$E$8:$Z$8)</f>
        <v>115</v>
      </c>
      <c r="AZ8" s="37">
        <f>LOOKUP(9.999E+307,$E$8:$AA$8)</f>
        <v>115</v>
      </c>
      <c r="BA8" s="37">
        <f>LOOKUP(9.999E+307,$E$8:$AB$8)</f>
        <v>115</v>
      </c>
      <c r="BB8" s="37">
        <f>LOOKUP(9.999E+307,$E$8:$AC$8)</f>
        <v>115</v>
      </c>
    </row>
    <row r="9" spans="1:54" ht="12.75">
      <c r="A9" s="151" t="s">
        <v>7</v>
      </c>
      <c r="B9" s="151" t="s">
        <v>25</v>
      </c>
      <c r="C9" s="152"/>
      <c r="D9" s="153">
        <v>109</v>
      </c>
      <c r="E9" s="150">
        <v>120</v>
      </c>
      <c r="F9" s="41">
        <f ca="1" t="shared" si="0"/>
      </c>
      <c r="G9" s="41">
        <f ca="1" t="shared" si="3"/>
      </c>
      <c r="H9" s="41">
        <f ca="1" t="shared" si="3"/>
      </c>
      <c r="I9" s="41">
        <f ca="1" t="shared" si="3"/>
      </c>
      <c r="J9" s="41">
        <f ca="1" t="shared" si="1"/>
      </c>
      <c r="K9" s="41">
        <f ca="1" t="shared" si="1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  <c r="AA9" s="41">
        <f ca="1" t="shared" si="1"/>
      </c>
      <c r="AB9" s="41">
        <f ca="1" t="shared" si="1"/>
      </c>
      <c r="AC9" s="41">
        <f ca="1" t="shared" si="1"/>
      </c>
      <c r="AD9" s="41">
        <f ca="1" t="shared" si="1"/>
      </c>
      <c r="AE9" s="76">
        <f>LOOKUP(9.999E+307,$E$9:$F$9)</f>
        <v>120</v>
      </c>
      <c r="AF9" s="76">
        <f>LOOKUP(9.999E+307,$E$9:$G$9)</f>
        <v>120</v>
      </c>
      <c r="AG9" s="76">
        <f>LOOKUP(9.999E+307,$E$9:$H$9)</f>
        <v>120</v>
      </c>
      <c r="AH9" s="76">
        <f>LOOKUP(9.999E+307,$E$9:$I$9)</f>
        <v>120</v>
      </c>
      <c r="AI9" s="76">
        <f>LOOKUP(9.999E+307,$E$9:$J$9)</f>
        <v>120</v>
      </c>
      <c r="AJ9" s="76">
        <f>LOOKUP(9.999E+307,$E$9:$K$9)</f>
        <v>120</v>
      </c>
      <c r="AK9" s="76">
        <f>LOOKUP(9.999E+307,$E$9:$L$9)</f>
        <v>120</v>
      </c>
      <c r="AL9" s="37">
        <f>LOOKUP(9.999E+307,$E$9:$M$9)</f>
        <v>120</v>
      </c>
      <c r="AM9" s="37">
        <f>LOOKUP(9.999E+307,$E$9:$N$9)</f>
        <v>120</v>
      </c>
      <c r="AN9" s="37">
        <f>LOOKUP(9.999E+307,$E$9:$O$9)</f>
        <v>120</v>
      </c>
      <c r="AO9" s="37">
        <f>LOOKUP(9.999E+307,$E$9:$P$9)</f>
        <v>120</v>
      </c>
      <c r="AP9" s="37">
        <f>LOOKUP(9.999E+307,$E$9:$Q$9)</f>
        <v>120</v>
      </c>
      <c r="AQ9" s="37">
        <f>LOOKUP(9.999E+307,$E$9:$R$9)</f>
        <v>120</v>
      </c>
      <c r="AR9" s="37">
        <f>LOOKUP(9.999E+307,$E$9:$S$9)</f>
        <v>120</v>
      </c>
      <c r="AS9" s="37">
        <f>LOOKUP(9.999E+307,$E$9:$T$9)</f>
        <v>120</v>
      </c>
      <c r="AT9" s="37">
        <f>LOOKUP(9.999E+307,$E$9:$U$9)</f>
        <v>120</v>
      </c>
      <c r="AU9" s="37">
        <f>LOOKUP(9.999E+307,$E$9:$V$9)</f>
        <v>120</v>
      </c>
      <c r="AV9" s="37">
        <f>LOOKUP(9.999E+307,$E$9:$W$9)</f>
        <v>120</v>
      </c>
      <c r="AW9" s="37">
        <f>LOOKUP(9.999E+307,$E$9:$X$9)</f>
        <v>120</v>
      </c>
      <c r="AX9" s="37">
        <f>LOOKUP(9.999E+307,$E$9:$Y$9)</f>
        <v>120</v>
      </c>
      <c r="AY9" s="37">
        <f>LOOKUP(9.999E+307,$E$9:$Z$9)</f>
        <v>120</v>
      </c>
      <c r="AZ9" s="37">
        <f>LOOKUP(9.999E+307,$E$9:$AA$9)</f>
        <v>120</v>
      </c>
      <c r="BA9" s="37">
        <f>LOOKUP(9.999E+307,$E$9:$AB$9)</f>
        <v>120</v>
      </c>
      <c r="BB9" s="37">
        <f>LOOKUP(9.999E+307,$E$9:$AC$9)</f>
        <v>120</v>
      </c>
    </row>
    <row r="10" spans="1:54" ht="12.75">
      <c r="A10" s="151" t="s">
        <v>184</v>
      </c>
      <c r="B10" s="151" t="s">
        <v>13</v>
      </c>
      <c r="C10" s="152"/>
      <c r="D10" s="153">
        <v>105</v>
      </c>
      <c r="E10" s="150">
        <v>105</v>
      </c>
      <c r="F10" s="41">
        <f ca="1" t="shared" si="0"/>
      </c>
      <c r="G10" s="41">
        <f ca="1" t="shared" si="3"/>
      </c>
      <c r="H10" s="41">
        <f ca="1" t="shared" si="3"/>
      </c>
      <c r="I10" s="41">
        <f ca="1" t="shared" si="3"/>
      </c>
      <c r="J10" s="41">
        <f ca="1" t="shared" si="1"/>
      </c>
      <c r="K10" s="41">
        <f ca="1" t="shared" si="1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  <v>105</v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  <c r="AA10" s="41">
        <f ca="1" t="shared" si="1"/>
      </c>
      <c r="AB10" s="41">
        <f ca="1" t="shared" si="1"/>
      </c>
      <c r="AC10" s="41">
        <f ca="1" t="shared" si="1"/>
      </c>
      <c r="AD10" s="41">
        <f ca="1" t="shared" si="1"/>
      </c>
      <c r="AE10" s="76">
        <f>LOOKUP(9.999E+307,$E$10:$F$10)</f>
        <v>105</v>
      </c>
      <c r="AF10" s="76">
        <f>LOOKUP(9.999E+307,$E$10:$G$10)</f>
        <v>105</v>
      </c>
      <c r="AG10" s="76">
        <f>LOOKUP(9.999E+307,$E$10:$H$10)</f>
        <v>105</v>
      </c>
      <c r="AH10" s="76">
        <f>LOOKUP(9.999E+307,$E$10:$I$10)</f>
        <v>105</v>
      </c>
      <c r="AI10" s="76">
        <f>LOOKUP(9.999E+307,$E$10:$J$10)</f>
        <v>105</v>
      </c>
      <c r="AJ10" s="76">
        <f>LOOKUP(9.999E+307,$E$10:$K$10)</f>
        <v>105</v>
      </c>
      <c r="AK10" s="76">
        <f>LOOKUP(9.999E+307,$E$10:$L$10)</f>
        <v>105</v>
      </c>
      <c r="AL10" s="37">
        <f>LOOKUP(9.999E+307,$E$10:$M$10)</f>
        <v>105</v>
      </c>
      <c r="AM10" s="37">
        <f>LOOKUP(9.999E+307,$E$10:$N$10)</f>
        <v>105</v>
      </c>
      <c r="AN10" s="37">
        <f>LOOKUP(9.999E+307,$E$10:$O$10)</f>
        <v>105</v>
      </c>
      <c r="AO10" s="37">
        <f>LOOKUP(9.999E+307,$E$10:$P$10)</f>
        <v>105</v>
      </c>
      <c r="AP10" s="37">
        <f>LOOKUP(9.999E+307,$E$10:$Q$10)</f>
        <v>105</v>
      </c>
      <c r="AQ10" s="37">
        <f>LOOKUP(9.999E+307,$E$10:$R$10)</f>
        <v>105</v>
      </c>
      <c r="AR10" s="37">
        <f>LOOKUP(9.999E+307,$E$10:$S$10)</f>
        <v>105</v>
      </c>
      <c r="AS10" s="37">
        <f>LOOKUP(9.999E+307,$E$10:$T$10)</f>
        <v>105</v>
      </c>
      <c r="AT10" s="37">
        <f>LOOKUP(9.999E+307,$E$10:$U$10)</f>
        <v>105</v>
      </c>
      <c r="AU10" s="37">
        <f>LOOKUP(9.999E+307,$E$10:$V$10)</f>
        <v>105</v>
      </c>
      <c r="AV10" s="37">
        <f>LOOKUP(9.999E+307,$E$10:$W$10)</f>
        <v>105</v>
      </c>
      <c r="AW10" s="37">
        <f>LOOKUP(9.999E+307,$E$10:$X$10)</f>
        <v>105</v>
      </c>
      <c r="AX10" s="37">
        <f>LOOKUP(9.999E+307,$E$10:$Y$10)</f>
        <v>105</v>
      </c>
      <c r="AY10" s="37">
        <f>LOOKUP(9.999E+307,$E$10:$Z$10)</f>
        <v>105</v>
      </c>
      <c r="AZ10" s="37">
        <f>LOOKUP(9.999E+307,$E$10:$AA$10)</f>
        <v>105</v>
      </c>
      <c r="BA10" s="37">
        <f>LOOKUP(9.999E+307,$E$10:$AB$10)</f>
        <v>105</v>
      </c>
      <c r="BB10" s="37">
        <f>LOOKUP(9.999E+307,$E$10:$AC$10)</f>
        <v>105</v>
      </c>
    </row>
    <row r="11" spans="1:54" ht="12.75">
      <c r="A11" s="151" t="s">
        <v>138</v>
      </c>
      <c r="B11" s="151" t="s">
        <v>163</v>
      </c>
      <c r="C11" s="152"/>
      <c r="D11" s="153">
        <v>97</v>
      </c>
      <c r="E11" s="150">
        <v>97</v>
      </c>
      <c r="F11" s="41">
        <f ca="1" t="shared" si="0"/>
      </c>
      <c r="G11" s="41">
        <f ca="1" t="shared" si="3"/>
      </c>
      <c r="H11" s="41">
        <f ca="1" t="shared" si="3"/>
      </c>
      <c r="I11" s="41">
        <f ca="1" t="shared" si="3"/>
      </c>
      <c r="J11" s="41">
        <f ca="1" t="shared" si="1"/>
      </c>
      <c r="K11" s="41">
        <f ca="1" t="shared" si="1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  <c r="AA11" s="41">
        <f ca="1" t="shared" si="1"/>
      </c>
      <c r="AB11" s="41">
        <f ca="1" t="shared" si="1"/>
      </c>
      <c r="AC11" s="41">
        <f ca="1" t="shared" si="1"/>
      </c>
      <c r="AD11" s="41">
        <f ca="1" t="shared" si="1"/>
      </c>
      <c r="AE11" s="76">
        <f>LOOKUP(9.999E+307,$E$11:$F$11)</f>
        <v>97</v>
      </c>
      <c r="AF11" s="76">
        <f>LOOKUP(9.999E+307,$E$11:$G$11)</f>
        <v>97</v>
      </c>
      <c r="AG11" s="76">
        <f>LOOKUP(9.999E+307,$E$11:$H$11)</f>
        <v>97</v>
      </c>
      <c r="AH11" s="76">
        <f>LOOKUP(9.999E+307,$E$11:$I$11)</f>
        <v>97</v>
      </c>
      <c r="AI11" s="76">
        <f>LOOKUP(9.999E+307,$E$11:$J$11)</f>
        <v>97</v>
      </c>
      <c r="AJ11" s="76">
        <f>LOOKUP(9.999E+307,$E$11:$K$11)</f>
        <v>97</v>
      </c>
      <c r="AK11" s="76">
        <f>LOOKUP(9.999E+307,$E$11:$L$11)</f>
        <v>97</v>
      </c>
      <c r="AL11" s="37">
        <f>LOOKUP(9.999E+307,$E$11:$M$11)</f>
        <v>97</v>
      </c>
      <c r="AM11" s="37">
        <f>LOOKUP(9.999E+307,$E$11:$N$11)</f>
        <v>97</v>
      </c>
      <c r="AN11" s="37">
        <f>LOOKUP(9.999E+307,$E$11:$O$11)</f>
        <v>97</v>
      </c>
      <c r="AO11" s="37">
        <f>LOOKUP(9.999E+307,$E$11:$P$11)</f>
        <v>97</v>
      </c>
      <c r="AP11" s="37">
        <f>LOOKUP(9.999E+307,$E$11:$Q$11)</f>
        <v>97</v>
      </c>
      <c r="AQ11" s="37">
        <f>LOOKUP(9.999E+307,$E$11:$R$11)</f>
        <v>97</v>
      </c>
      <c r="AR11" s="37">
        <f>LOOKUP(9.999E+307,$E$11:$S$11)</f>
        <v>97</v>
      </c>
      <c r="AS11" s="37">
        <f>LOOKUP(9.999E+307,$E$11:$T$11)</f>
        <v>97</v>
      </c>
      <c r="AT11" s="37">
        <f>LOOKUP(9.999E+307,$E$11:$U$11)</f>
        <v>97</v>
      </c>
      <c r="AU11" s="37">
        <f>LOOKUP(9.999E+307,$E$11:$V$11)</f>
        <v>97</v>
      </c>
      <c r="AV11" s="37">
        <f>LOOKUP(9.999E+307,$E$11:$W$11)</f>
        <v>97</v>
      </c>
      <c r="AW11" s="37">
        <f>LOOKUP(9.999E+307,$E$11:$X$11)</f>
        <v>97</v>
      </c>
      <c r="AX11" s="37">
        <f>LOOKUP(9.999E+307,$E$11:$Y$11)</f>
        <v>97</v>
      </c>
      <c r="AY11" s="37">
        <f>LOOKUP(9.999E+307,$E$11:$Z$11)</f>
        <v>97</v>
      </c>
      <c r="AZ11" s="37">
        <f>LOOKUP(9.999E+307,$E$11:$AA$11)</f>
        <v>97</v>
      </c>
      <c r="BA11" s="37">
        <f>LOOKUP(9.999E+307,$E$11:$AB$11)</f>
        <v>97</v>
      </c>
      <c r="BB11" s="37">
        <f>LOOKUP(9.999E+307,$E$11:$AC$11)</f>
        <v>97</v>
      </c>
    </row>
    <row r="12" spans="1:54" ht="12.75">
      <c r="A12" s="151" t="s">
        <v>27</v>
      </c>
      <c r="B12" s="151" t="s">
        <v>29</v>
      </c>
      <c r="C12" s="152"/>
      <c r="D12" s="153">
        <v>97</v>
      </c>
      <c r="E12" s="150">
        <v>97</v>
      </c>
      <c r="F12" s="41">
        <f ca="1" t="shared" si="0"/>
      </c>
      <c r="G12" s="41">
        <f ca="1" t="shared" si="3"/>
      </c>
      <c r="H12" s="41">
        <f ca="1" t="shared" si="3"/>
      </c>
      <c r="I12" s="41">
        <f ca="1" t="shared" si="3"/>
      </c>
      <c r="J12" s="41">
        <f ca="1" t="shared" si="1"/>
      </c>
      <c r="K12" s="41">
        <f ca="1" t="shared" si="1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  <c r="AA12" s="41">
        <f ca="1" t="shared" si="1"/>
      </c>
      <c r="AB12" s="41">
        <f ca="1" t="shared" si="1"/>
      </c>
      <c r="AC12" s="41">
        <f ca="1" t="shared" si="1"/>
      </c>
      <c r="AD12" s="41">
        <f ca="1" t="shared" si="1"/>
      </c>
      <c r="AE12" s="76">
        <f>LOOKUP(9.999E+307,$E$12:$F$12)</f>
        <v>97</v>
      </c>
      <c r="AF12" s="76">
        <f>LOOKUP(9.999E+307,$E$12:$G$12)</f>
        <v>97</v>
      </c>
      <c r="AG12" s="76">
        <f>LOOKUP(9.999E+307,$E$12:$H$12)</f>
        <v>97</v>
      </c>
      <c r="AH12" s="76">
        <f>LOOKUP(9.999E+307,$E$12:$I$12)</f>
        <v>97</v>
      </c>
      <c r="AI12" s="76">
        <f>LOOKUP(9.999E+307,$E$12:$J$12)</f>
        <v>97</v>
      </c>
      <c r="AJ12" s="76">
        <f>LOOKUP(9.999E+307,$E$12:$K$12)</f>
        <v>97</v>
      </c>
      <c r="AK12" s="76">
        <f>LOOKUP(9.999E+307,$E$12:$L$12)</f>
        <v>97</v>
      </c>
      <c r="AL12" s="37">
        <f>LOOKUP(9.999E+307,$E$12:$M$12)</f>
        <v>97</v>
      </c>
      <c r="AM12" s="37">
        <f>LOOKUP(9.999E+307,$E$12:$N$12)</f>
        <v>97</v>
      </c>
      <c r="AN12" s="37">
        <f>LOOKUP(9.999E+307,$E$12:$O$12)</f>
        <v>97</v>
      </c>
      <c r="AO12" s="37">
        <f>LOOKUP(9.999E+307,$E$12:$P$12)</f>
        <v>97</v>
      </c>
      <c r="AP12" s="37">
        <f>LOOKUP(9.999E+307,$E$12:$Q$12)</f>
        <v>97</v>
      </c>
      <c r="AQ12" s="37">
        <f>LOOKUP(9.999E+307,$E$12:$R$12)</f>
        <v>97</v>
      </c>
      <c r="AR12" s="37">
        <f>LOOKUP(9.999E+307,$E$12:$S$12)</f>
        <v>97</v>
      </c>
      <c r="AS12" s="37">
        <f>LOOKUP(9.999E+307,$E$12:$T$12)</f>
        <v>97</v>
      </c>
      <c r="AT12" s="37">
        <f>LOOKUP(9.999E+307,$E$12:$U$12)</f>
        <v>97</v>
      </c>
      <c r="AU12" s="37">
        <f>LOOKUP(9.999E+307,$E$12:$V$12)</f>
        <v>97</v>
      </c>
      <c r="AV12" s="37">
        <f>LOOKUP(9.999E+307,$E$12:$W$12)</f>
        <v>97</v>
      </c>
      <c r="AW12" s="37">
        <f>LOOKUP(9.999E+307,$E$12:$X$12)</f>
        <v>97</v>
      </c>
      <c r="AX12" s="37">
        <f>LOOKUP(9.999E+307,$E$12:$Y$12)</f>
        <v>97</v>
      </c>
      <c r="AY12" s="37">
        <f>LOOKUP(9.999E+307,$E$12:$Z$12)</f>
        <v>97</v>
      </c>
      <c r="AZ12" s="37">
        <f>LOOKUP(9.999E+307,$E$12:$AA$12)</f>
        <v>97</v>
      </c>
      <c r="BA12" s="37">
        <f>LOOKUP(9.999E+307,$E$12:$AB$12)</f>
        <v>97</v>
      </c>
      <c r="BB12" s="37">
        <f>LOOKUP(9.999E+307,$E$12:$AC$12)</f>
        <v>97</v>
      </c>
    </row>
    <row r="13" spans="1:54" ht="12.75">
      <c r="A13" s="151" t="s">
        <v>146</v>
      </c>
      <c r="B13" s="151" t="s">
        <v>13</v>
      </c>
      <c r="C13" s="152"/>
      <c r="D13" s="153">
        <v>105</v>
      </c>
      <c r="E13" s="150">
        <v>105</v>
      </c>
      <c r="F13" s="41">
        <f ca="1" t="shared" si="0"/>
      </c>
      <c r="G13" s="41">
        <f ca="1" t="shared" si="3"/>
      </c>
      <c r="H13" s="41">
        <f ca="1" t="shared" si="3"/>
      </c>
      <c r="I13" s="41">
        <f ca="1" t="shared" si="3"/>
      </c>
      <c r="J13" s="41">
        <f ca="1" t="shared" si="1"/>
      </c>
      <c r="K13" s="41">
        <f ca="1" t="shared" si="1"/>
      </c>
      <c r="L13" s="41">
        <f ca="1" t="shared" si="1"/>
      </c>
      <c r="M13" s="41">
        <f ca="1" t="shared" si="1"/>
      </c>
      <c r="N13" s="41">
        <f ca="1" t="shared" si="1"/>
      </c>
      <c r="O13" s="41">
        <f ca="1" t="shared" si="1"/>
      </c>
      <c r="P13" s="41">
        <f ca="1" t="shared" si="1"/>
      </c>
      <c r="Q13" s="41">
        <f ca="1" t="shared" si="1"/>
      </c>
      <c r="R13" s="41">
        <f ca="1" t="shared" si="1"/>
        <v>105</v>
      </c>
      <c r="S13" s="41">
        <f ca="1" t="shared" si="1"/>
      </c>
      <c r="T13" s="41">
        <f ca="1" t="shared" si="1"/>
      </c>
      <c r="U13" s="41">
        <f ca="1" t="shared" si="1"/>
      </c>
      <c r="V13" s="41">
        <f ca="1" t="shared" si="1"/>
      </c>
      <c r="W13" s="41">
        <f ca="1" t="shared" si="1"/>
      </c>
      <c r="X13" s="41">
        <f ca="1" t="shared" si="1"/>
      </c>
      <c r="Y13" s="41">
        <f ca="1" t="shared" si="1"/>
      </c>
      <c r="Z13" s="41">
        <f ca="1" t="shared" si="1"/>
      </c>
      <c r="AA13" s="41">
        <f ca="1" t="shared" si="1"/>
      </c>
      <c r="AB13" s="41">
        <f ca="1" t="shared" si="1"/>
      </c>
      <c r="AC13" s="41">
        <f ca="1" t="shared" si="1"/>
      </c>
      <c r="AD13" s="41">
        <f ca="1" t="shared" si="1"/>
      </c>
      <c r="AE13" s="76">
        <f>LOOKUP(9.999E+307,$E$13:$F$13)</f>
        <v>105</v>
      </c>
      <c r="AF13" s="76">
        <f>LOOKUP(9.999E+307,$E$13:$G$13)</f>
        <v>105</v>
      </c>
      <c r="AG13" s="76">
        <f>LOOKUP(9.999E+307,$E$13:$H$13)</f>
        <v>105</v>
      </c>
      <c r="AH13" s="76">
        <f>LOOKUP(9.999E+307,$E$13:$I$13)</f>
        <v>105</v>
      </c>
      <c r="AI13" s="76">
        <f>LOOKUP(9.999E+307,$E$13:$J$13)</f>
        <v>105</v>
      </c>
      <c r="AJ13" s="76">
        <f>LOOKUP(9.999E+307,$E$13:$K$13)</f>
        <v>105</v>
      </c>
      <c r="AK13" s="76">
        <f>LOOKUP(9.999E+307,$E$13:$L$13)</f>
        <v>105</v>
      </c>
      <c r="AL13" s="37">
        <f>LOOKUP(9.999E+307,$E$13:$M$13)</f>
        <v>105</v>
      </c>
      <c r="AM13" s="37">
        <f>LOOKUP(9.999E+307,$E$13:$N$13)</f>
        <v>105</v>
      </c>
      <c r="AN13" s="37">
        <f>LOOKUP(9.999E+307,$E$13:$O$13)</f>
        <v>105</v>
      </c>
      <c r="AO13" s="37">
        <f>LOOKUP(9.999E+307,$E$13:$P$13)</f>
        <v>105</v>
      </c>
      <c r="AP13" s="37">
        <f>LOOKUP(9.999E+307,$E$13:$Q$13)</f>
        <v>105</v>
      </c>
      <c r="AQ13" s="37">
        <f>LOOKUP(9.999E+307,$E$13:$R$13)</f>
        <v>105</v>
      </c>
      <c r="AR13" s="37">
        <f>LOOKUP(9.999E+307,$E$13:$S$13)</f>
        <v>105</v>
      </c>
      <c r="AS13" s="37">
        <f>LOOKUP(9.999E+307,$E$13:$T$13)</f>
        <v>105</v>
      </c>
      <c r="AT13" s="37">
        <f>LOOKUP(9.999E+307,$E$13:$U$13)</f>
        <v>105</v>
      </c>
      <c r="AU13" s="37">
        <f>LOOKUP(9.999E+307,$E$13:$V$13)</f>
        <v>105</v>
      </c>
      <c r="AV13" s="37">
        <f>LOOKUP(9.999E+307,$E$13:$W$13)</f>
        <v>105</v>
      </c>
      <c r="AW13" s="37">
        <f>LOOKUP(9.999E+307,$E$13:$X$13)</f>
        <v>105</v>
      </c>
      <c r="AX13" s="37">
        <f>LOOKUP(9.999E+307,$E$13:$Y$13)</f>
        <v>105</v>
      </c>
      <c r="AY13" s="37">
        <f>LOOKUP(9.999E+307,$E$13:$Z$13)</f>
        <v>105</v>
      </c>
      <c r="AZ13" s="37">
        <f>LOOKUP(9.999E+307,$E$13:$AA$13)</f>
        <v>105</v>
      </c>
      <c r="BA13" s="37">
        <f>LOOKUP(9.999E+307,$E$13:$AB$13)</f>
        <v>105</v>
      </c>
      <c r="BB13" s="37">
        <f>LOOKUP(9.999E+307,$E$13:$AC$13)</f>
        <v>105</v>
      </c>
    </row>
    <row r="14" spans="1:54" ht="12.75">
      <c r="A14" s="151" t="s">
        <v>154</v>
      </c>
      <c r="B14" s="151" t="s">
        <v>160</v>
      </c>
      <c r="C14" s="152"/>
      <c r="D14" s="153">
        <v>115</v>
      </c>
      <c r="E14" s="150">
        <v>115</v>
      </c>
      <c r="F14" s="41">
        <f ca="1" t="shared" si="0"/>
      </c>
      <c r="G14" s="41">
        <f ca="1" t="shared" si="3"/>
      </c>
      <c r="H14" s="41">
        <f ca="1" t="shared" si="3"/>
      </c>
      <c r="I14" s="41">
        <f ca="1" t="shared" si="3"/>
      </c>
      <c r="J14" s="41">
        <f ca="1" t="shared" si="1"/>
      </c>
      <c r="K14" s="41">
        <f ca="1" t="shared" si="1"/>
      </c>
      <c r="L14" s="41">
        <f ca="1" t="shared" si="1"/>
      </c>
      <c r="M14" s="41">
        <f ca="1" t="shared" si="1"/>
      </c>
      <c r="N14" s="41">
        <f ca="1" t="shared" si="1"/>
      </c>
      <c r="O14" s="41">
        <f ca="1" t="shared" si="1"/>
      </c>
      <c r="P14" s="41">
        <f ca="1" t="shared" si="1"/>
        <v>117</v>
      </c>
      <c r="Q14" s="41">
        <f ca="1" t="shared" si="1"/>
        <v>116</v>
      </c>
      <c r="R14" s="41">
        <f ca="1" t="shared" si="1"/>
        <v>0</v>
      </c>
      <c r="S14" s="41">
        <f ca="1" t="shared" si="1"/>
      </c>
      <c r="T14" s="41">
        <f ca="1" t="shared" si="1"/>
      </c>
      <c r="U14" s="41">
        <f ca="1" t="shared" si="1"/>
      </c>
      <c r="V14" s="41">
        <f ca="1" t="shared" si="1"/>
      </c>
      <c r="W14" s="41">
        <f ca="1" t="shared" si="1"/>
      </c>
      <c r="X14" s="41">
        <f ca="1" t="shared" si="1"/>
      </c>
      <c r="Y14" s="41">
        <f ca="1" t="shared" si="1"/>
      </c>
      <c r="Z14" s="41">
        <f ca="1" t="shared" si="1"/>
      </c>
      <c r="AA14" s="41">
        <f ca="1" t="shared" si="1"/>
      </c>
      <c r="AB14" s="41">
        <f ca="1" t="shared" si="1"/>
      </c>
      <c r="AC14" s="41">
        <f ca="1" t="shared" si="1"/>
      </c>
      <c r="AD14" s="41">
        <f ca="1" t="shared" si="1"/>
      </c>
      <c r="AE14" s="76">
        <f>LOOKUP(9.999E+307,$E$14:$F$14)</f>
        <v>115</v>
      </c>
      <c r="AF14" s="76">
        <f>LOOKUP(9.999E+307,$E$14:$G$14)</f>
        <v>115</v>
      </c>
      <c r="AG14" s="76">
        <f>LOOKUP(9.999E+307,$E$14:$H$14)</f>
        <v>115</v>
      </c>
      <c r="AH14" s="76">
        <f>LOOKUP(9.999E+307,$E$14:$I$14)</f>
        <v>115</v>
      </c>
      <c r="AI14" s="76">
        <f>LOOKUP(9.999E+307,$E$14:$J$14)</f>
        <v>115</v>
      </c>
      <c r="AJ14" s="76">
        <f>LOOKUP(9.999E+307,$E$14:$K$14)</f>
        <v>115</v>
      </c>
      <c r="AK14" s="76">
        <f>LOOKUP(9.999E+307,$E$14:$L$14)</f>
        <v>115</v>
      </c>
      <c r="AL14" s="37">
        <f>LOOKUP(9.999E+307,$E$14:$M$14)</f>
        <v>115</v>
      </c>
      <c r="AM14" s="37">
        <f>LOOKUP(9.999E+307,$E$14:$N$14)</f>
        <v>115</v>
      </c>
      <c r="AN14" s="37">
        <f>LOOKUP(9.999E+307,$E$14:$O$14)</f>
        <v>115</v>
      </c>
      <c r="AO14" s="37">
        <f>LOOKUP(9.999E+307,$E$14:$P$14)</f>
        <v>117</v>
      </c>
      <c r="AP14" s="37">
        <f>LOOKUP(9.999E+307,$E$14:$Q$14)</f>
        <v>116</v>
      </c>
      <c r="AQ14" s="37">
        <f>LOOKUP(9.999E+307,$E$14:$R$14)</f>
        <v>0</v>
      </c>
      <c r="AR14" s="37">
        <f>LOOKUP(9.999E+307,$E$14:$S$14)</f>
        <v>0</v>
      </c>
      <c r="AS14" s="37">
        <f>LOOKUP(9.999E+307,$E$14:$T$14)</f>
        <v>0</v>
      </c>
      <c r="AT14" s="37">
        <f>LOOKUP(9.999E+307,$E$14:$U$14)</f>
        <v>0</v>
      </c>
      <c r="AU14" s="37">
        <f>LOOKUP(9.999E+307,$E$14:$V$14)</f>
        <v>0</v>
      </c>
      <c r="AV14" s="37">
        <f>LOOKUP(9.999E+307,$E$14:$W$14)</f>
        <v>0</v>
      </c>
      <c r="AW14" s="37">
        <f>LOOKUP(9.999E+307,$E$14:$X$14)</f>
        <v>0</v>
      </c>
      <c r="AX14" s="37">
        <f>LOOKUP(9.999E+307,$E$14:$Y$14)</f>
        <v>0</v>
      </c>
      <c r="AY14" s="37">
        <f>LOOKUP(9.999E+307,$E$14:$Z$14)</f>
        <v>0</v>
      </c>
      <c r="AZ14" s="37">
        <f>LOOKUP(9.999E+307,$E$14:$AA$14)</f>
        <v>0</v>
      </c>
      <c r="BA14" s="37">
        <f>LOOKUP(9.999E+307,$E$14:$AB$14)</f>
        <v>0</v>
      </c>
      <c r="BB14" s="37">
        <f>LOOKUP(9.999E+307,$E$14:$AC$14)</f>
        <v>0</v>
      </c>
    </row>
    <row r="15" spans="1:54" ht="12.75">
      <c r="A15" s="151" t="s">
        <v>16</v>
      </c>
      <c r="B15" s="151" t="s">
        <v>28</v>
      </c>
      <c r="C15" s="152"/>
      <c r="D15" s="153">
        <v>99</v>
      </c>
      <c r="E15" s="150">
        <v>93</v>
      </c>
      <c r="F15" s="41">
        <f ca="1" t="shared" si="0"/>
        <v>94</v>
      </c>
      <c r="G15" s="41">
        <f ca="1" t="shared" si="3"/>
        <v>93</v>
      </c>
      <c r="H15" s="41">
        <f ca="1" t="shared" si="3"/>
      </c>
      <c r="I15" s="41">
        <f ca="1" t="shared" si="3"/>
        <v>94</v>
      </c>
      <c r="J15" s="41">
        <f ca="1" t="shared" si="1"/>
        <v>92</v>
      </c>
      <c r="K15" s="41">
        <f ca="1" t="shared" si="1"/>
        <v>91</v>
      </c>
      <c r="L15" s="41">
        <f ca="1" t="shared" si="1"/>
        <v>92</v>
      </c>
      <c r="M15" s="41">
        <f ca="1" t="shared" si="1"/>
        <v>93</v>
      </c>
      <c r="N15" s="41">
        <f ca="1" t="shared" si="1"/>
        <v>94</v>
      </c>
      <c r="O15" s="41">
        <f ca="1" t="shared" si="1"/>
        <v>92</v>
      </c>
      <c r="P15" s="41">
        <f ca="1" t="shared" si="1"/>
        <v>90</v>
      </c>
      <c r="Q15" s="41">
        <f ca="1" t="shared" si="1"/>
        <v>91</v>
      </c>
      <c r="R15" s="41">
        <f ca="1" t="shared" si="1"/>
      </c>
      <c r="S15" s="41">
        <f ca="1" t="shared" si="1"/>
      </c>
      <c r="T15" s="41">
        <f ca="1" t="shared" si="1"/>
      </c>
      <c r="U15" s="41">
        <f ca="1" t="shared" si="1"/>
      </c>
      <c r="V15" s="41">
        <f aca="true" ca="1" t="shared" si="4" ref="J15:AD27">IF(ISNA(VLOOKUP($A15,INDIRECT(V$44),9,FALSE)),"",VLOOKUP($A15,INDIRECT(V$44),9,FALSE))</f>
      </c>
      <c r="W15" s="41">
        <f ca="1" t="shared" si="4"/>
      </c>
      <c r="X15" s="41">
        <f ca="1" t="shared" si="4"/>
      </c>
      <c r="Y15" s="41">
        <f ca="1" t="shared" si="4"/>
      </c>
      <c r="Z15" s="41">
        <f ca="1" t="shared" si="4"/>
      </c>
      <c r="AA15" s="41">
        <f ca="1" t="shared" si="4"/>
      </c>
      <c r="AB15" s="41">
        <f ca="1" t="shared" si="4"/>
      </c>
      <c r="AC15" s="41">
        <f ca="1" t="shared" si="4"/>
      </c>
      <c r="AD15" s="41">
        <f ca="1" t="shared" si="4"/>
      </c>
      <c r="AE15" s="76">
        <f>LOOKUP(9.999E+307,$E$15:$F$15)</f>
        <v>94</v>
      </c>
      <c r="AF15" s="76">
        <f>LOOKUP(9.999E+307,$E$15:$G$15)</f>
        <v>93</v>
      </c>
      <c r="AG15" s="76">
        <f>LOOKUP(9.999E+307,$E$15:$H$15)</f>
        <v>93</v>
      </c>
      <c r="AH15" s="76">
        <f>LOOKUP(9.999E+307,$E$15:$I$15)</f>
        <v>94</v>
      </c>
      <c r="AI15" s="76">
        <f>LOOKUP(9.999E+307,$E$15:$J$15)</f>
        <v>92</v>
      </c>
      <c r="AJ15" s="76">
        <f>LOOKUP(9.999E+307,$E$15:$K$15)</f>
        <v>91</v>
      </c>
      <c r="AK15" s="76">
        <f>LOOKUP(9.999E+307,$E$15:$L$15)</f>
        <v>92</v>
      </c>
      <c r="AL15" s="37">
        <f>LOOKUP(9.999E+307,$E$15:$M$15)</f>
        <v>93</v>
      </c>
      <c r="AM15" s="37">
        <f>LOOKUP(9.999E+307,$E$15:$N$15)</f>
        <v>94</v>
      </c>
      <c r="AN15" s="37">
        <f>LOOKUP(9.999E+307,$E$15:$O$15)</f>
        <v>92</v>
      </c>
      <c r="AO15" s="37">
        <f>LOOKUP(9.999E+307,$E$15:$P$15)</f>
        <v>90</v>
      </c>
      <c r="AP15" s="37">
        <f>LOOKUP(9.999E+307,$E$15:$Q$15)</f>
        <v>91</v>
      </c>
      <c r="AQ15" s="37">
        <f>LOOKUP(9.999E+307,$E$15:$R$15)</f>
        <v>91</v>
      </c>
      <c r="AR15" s="37">
        <f>LOOKUP(9.999E+307,$E$15:$S$15)</f>
        <v>91</v>
      </c>
      <c r="AS15" s="37">
        <f>LOOKUP(9.999E+307,$E$15:$T$15)</f>
        <v>91</v>
      </c>
      <c r="AT15" s="37">
        <f>LOOKUP(9.999E+307,$E$15:$U$15)</f>
        <v>91</v>
      </c>
      <c r="AU15" s="37">
        <f>LOOKUP(9.999E+307,$E$15:$V$15)</f>
        <v>91</v>
      </c>
      <c r="AV15" s="37">
        <f>LOOKUP(9.999E+307,$E$15:$W$15)</f>
        <v>91</v>
      </c>
      <c r="AW15" s="37">
        <f>LOOKUP(9.999E+307,$E$15:$X$15)</f>
        <v>91</v>
      </c>
      <c r="AX15" s="37">
        <f>LOOKUP(9.999E+307,$E$15:$Y$15)</f>
        <v>91</v>
      </c>
      <c r="AY15" s="37">
        <f>LOOKUP(9.999E+307,$E$15:$Z$15)</f>
        <v>91</v>
      </c>
      <c r="AZ15" s="37">
        <f>LOOKUP(9.999E+307,$E$15:$AA$15)</f>
        <v>91</v>
      </c>
      <c r="BA15" s="37">
        <f>LOOKUP(9.999E+307,$E$15:$AB$15)</f>
        <v>91</v>
      </c>
      <c r="BB15" s="37">
        <f>LOOKUP(9.999E+307,$E$15:$AC$15)</f>
        <v>91</v>
      </c>
    </row>
    <row r="16" spans="1:54" ht="12.75">
      <c r="A16" s="151" t="s">
        <v>155</v>
      </c>
      <c r="B16" s="151" t="s">
        <v>144</v>
      </c>
      <c r="C16" s="152"/>
      <c r="D16" s="153">
        <v>113</v>
      </c>
      <c r="E16" s="150">
        <v>117</v>
      </c>
      <c r="F16" s="41">
        <f ca="1" t="shared" si="0"/>
      </c>
      <c r="G16" s="41">
        <f ca="1" t="shared" si="3"/>
      </c>
      <c r="H16" s="41">
        <f ca="1" t="shared" si="3"/>
      </c>
      <c r="I16" s="41">
        <f ca="1" t="shared" si="3"/>
      </c>
      <c r="J16" s="41">
        <f ca="1" t="shared" si="4"/>
      </c>
      <c r="K16" s="41">
        <f ca="1" t="shared" si="4"/>
      </c>
      <c r="L16" s="41">
        <f ca="1" t="shared" si="4"/>
      </c>
      <c r="M16" s="41">
        <f ca="1" t="shared" si="4"/>
      </c>
      <c r="N16" s="41">
        <f ca="1" t="shared" si="4"/>
      </c>
      <c r="O16" s="41">
        <f ca="1" t="shared" si="4"/>
      </c>
      <c r="P16" s="41">
        <f ca="1" t="shared" si="4"/>
      </c>
      <c r="Q16" s="41">
        <f ca="1" t="shared" si="4"/>
      </c>
      <c r="R16" s="41">
        <f ca="1" t="shared" si="4"/>
      </c>
      <c r="S16" s="41">
        <f ca="1" t="shared" si="4"/>
      </c>
      <c r="T16" s="41">
        <f ca="1" t="shared" si="4"/>
      </c>
      <c r="U16" s="41">
        <f ca="1" t="shared" si="4"/>
      </c>
      <c r="V16" s="41">
        <f ca="1" t="shared" si="4"/>
      </c>
      <c r="W16" s="41">
        <f ca="1" t="shared" si="4"/>
      </c>
      <c r="X16" s="41">
        <f ca="1" t="shared" si="4"/>
      </c>
      <c r="Y16" s="41">
        <f ca="1" t="shared" si="4"/>
      </c>
      <c r="Z16" s="41">
        <f ca="1" t="shared" si="4"/>
      </c>
      <c r="AA16" s="41">
        <f ca="1" t="shared" si="4"/>
      </c>
      <c r="AB16" s="41">
        <f ca="1" t="shared" si="4"/>
      </c>
      <c r="AC16" s="41">
        <f ca="1" t="shared" si="4"/>
      </c>
      <c r="AD16" s="41">
        <f ca="1" t="shared" si="4"/>
      </c>
      <c r="AE16" s="76">
        <f>LOOKUP(9.999E+307,$E$16:$F$16)</f>
        <v>117</v>
      </c>
      <c r="AF16" s="76">
        <f>LOOKUP(9.999E+307,$E$16:$G$16)</f>
        <v>117</v>
      </c>
      <c r="AG16" s="76">
        <f>LOOKUP(9.999E+307,$E$16:$H$16)</f>
        <v>117</v>
      </c>
      <c r="AH16" s="76">
        <f>LOOKUP(9.999E+307,$E$16:$I$16)</f>
        <v>117</v>
      </c>
      <c r="AI16" s="76">
        <f>LOOKUP(9.999E+307,$E$16:$J$16)</f>
        <v>117</v>
      </c>
      <c r="AJ16" s="76">
        <f>LOOKUP(9.999E+307,$E$16:$K$16)</f>
        <v>117</v>
      </c>
      <c r="AK16" s="76">
        <f>LOOKUP(9.999E+307,$E$16:$L$16)</f>
        <v>117</v>
      </c>
      <c r="AL16" s="37">
        <f>LOOKUP(9.999E+307,$E$16:$M$16)</f>
        <v>117</v>
      </c>
      <c r="AM16" s="37">
        <f>LOOKUP(9.999E+307,$E$16:$N$16)</f>
        <v>117</v>
      </c>
      <c r="AN16" s="37">
        <f>LOOKUP(9.999E+307,$E$16:$O$16)</f>
        <v>117</v>
      </c>
      <c r="AO16" s="37">
        <f>LOOKUP(9.999E+307,$E$16:$P$16)</f>
        <v>117</v>
      </c>
      <c r="AP16" s="37">
        <f>LOOKUP(9.999E+307,$E$16:$Q$16)</f>
        <v>117</v>
      </c>
      <c r="AQ16" s="37">
        <f>LOOKUP(9.999E+307,$E$16:$R$16)</f>
        <v>117</v>
      </c>
      <c r="AR16" s="37">
        <f>LOOKUP(9.999E+307,$E$16:$S$16)</f>
        <v>117</v>
      </c>
      <c r="AS16" s="37">
        <f>LOOKUP(9.999E+307,$E$16:$T$16)</f>
        <v>117</v>
      </c>
      <c r="AT16" s="37">
        <f>LOOKUP(9.999E+307,$E$16:$U$16)</f>
        <v>117</v>
      </c>
      <c r="AU16" s="37">
        <f>LOOKUP(9.999E+307,$E$16:$V$16)</f>
        <v>117</v>
      </c>
      <c r="AV16" s="37">
        <f>LOOKUP(9.999E+307,$E$16:$W$16)</f>
        <v>117</v>
      </c>
      <c r="AW16" s="37">
        <f>LOOKUP(9.999E+307,$E$16:$X$16)</f>
        <v>117</v>
      </c>
      <c r="AX16" s="37">
        <f>LOOKUP(9.999E+307,$E$16:$Y$16)</f>
        <v>117</v>
      </c>
      <c r="AY16" s="37">
        <f>LOOKUP(9.999E+307,$E$16:$Z$16)</f>
        <v>117</v>
      </c>
      <c r="AZ16" s="37">
        <f>LOOKUP(9.999E+307,$E$16:$AA$16)</f>
        <v>117</v>
      </c>
      <c r="BA16" s="37">
        <f>LOOKUP(9.999E+307,$E$16:$AB$16)</f>
        <v>117</v>
      </c>
      <c r="BB16" s="37">
        <f>LOOKUP(9.999E+307,$E$16:$AC$16)</f>
        <v>117</v>
      </c>
    </row>
    <row r="17" spans="1:54" ht="12.75">
      <c r="A17" s="151" t="s">
        <v>113</v>
      </c>
      <c r="B17" s="151" t="s">
        <v>114</v>
      </c>
      <c r="C17" s="152"/>
      <c r="D17" s="153">
        <v>112</v>
      </c>
      <c r="E17" s="150">
        <v>127</v>
      </c>
      <c r="F17" s="41">
        <f ca="1" t="shared" si="0"/>
      </c>
      <c r="G17" s="41">
        <f ca="1" t="shared" si="3"/>
      </c>
      <c r="H17" s="41">
        <f ca="1" t="shared" si="3"/>
      </c>
      <c r="I17" s="41">
        <f ca="1" t="shared" si="3"/>
      </c>
      <c r="J17" s="41">
        <f ca="1" t="shared" si="4"/>
      </c>
      <c r="K17" s="41">
        <f ca="1" t="shared" si="4"/>
      </c>
      <c r="L17" s="41">
        <f ca="1" t="shared" si="4"/>
      </c>
      <c r="M17" s="41">
        <f ca="1" t="shared" si="4"/>
      </c>
      <c r="N17" s="41">
        <f ca="1" t="shared" si="4"/>
      </c>
      <c r="O17" s="41">
        <f ca="1" t="shared" si="4"/>
      </c>
      <c r="P17" s="41">
        <f ca="1" t="shared" si="4"/>
      </c>
      <c r="Q17" s="41">
        <f ca="1" t="shared" si="4"/>
      </c>
      <c r="R17" s="41">
        <f ca="1" t="shared" si="4"/>
      </c>
      <c r="S17" s="41">
        <f ca="1" t="shared" si="4"/>
      </c>
      <c r="T17" s="41">
        <f ca="1" t="shared" si="4"/>
      </c>
      <c r="U17" s="41">
        <f ca="1" t="shared" si="4"/>
      </c>
      <c r="V17" s="41">
        <f ca="1" t="shared" si="4"/>
      </c>
      <c r="W17" s="41">
        <f ca="1" t="shared" si="4"/>
      </c>
      <c r="X17" s="41">
        <f ca="1" t="shared" si="4"/>
      </c>
      <c r="Y17" s="41">
        <f ca="1" t="shared" si="4"/>
      </c>
      <c r="Z17" s="41">
        <f ca="1" t="shared" si="4"/>
      </c>
      <c r="AA17" s="41">
        <f ca="1" t="shared" si="4"/>
      </c>
      <c r="AB17" s="41">
        <f ca="1" t="shared" si="4"/>
      </c>
      <c r="AC17" s="41">
        <f ca="1" t="shared" si="4"/>
      </c>
      <c r="AD17" s="41">
        <f ca="1" t="shared" si="4"/>
      </c>
      <c r="AE17" s="76">
        <f>LOOKUP(9.999E+307,$E$17:$F$17)</f>
        <v>127</v>
      </c>
      <c r="AF17" s="76">
        <f>LOOKUP(9.999E+307,$E$17:$G$17)</f>
        <v>127</v>
      </c>
      <c r="AG17" s="76">
        <f>LOOKUP(9.999E+307,$E$17:$H$17)</f>
        <v>127</v>
      </c>
      <c r="AH17" s="76">
        <f>LOOKUP(9.999E+307,$E$17:$I$17)</f>
        <v>127</v>
      </c>
      <c r="AI17" s="76">
        <f>LOOKUP(9.999E+307,$E$17:$J$17)</f>
        <v>127</v>
      </c>
      <c r="AJ17" s="76">
        <f>LOOKUP(9.999E+307,$E$17:$K$17)</f>
        <v>127</v>
      </c>
      <c r="AK17" s="76">
        <f>LOOKUP(9.999E+307,$E$17:$L$17)</f>
        <v>127</v>
      </c>
      <c r="AL17" s="37">
        <f>LOOKUP(9.999E+307,$E$17:$M$17)</f>
        <v>127</v>
      </c>
      <c r="AM17" s="37">
        <f>LOOKUP(9.999E+307,$E$17:$N$17)</f>
        <v>127</v>
      </c>
      <c r="AN17" s="37">
        <f>LOOKUP(9.999E+307,$E$17:$O$17)</f>
        <v>127</v>
      </c>
      <c r="AO17" s="37">
        <f>LOOKUP(9.999E+307,$E$17:$P$17)</f>
        <v>127</v>
      </c>
      <c r="AP17" s="37">
        <f>LOOKUP(9.999E+307,$E$17:$Q$17)</f>
        <v>127</v>
      </c>
      <c r="AQ17" s="37">
        <f>LOOKUP(9.999E+307,$E$17:$R$17)</f>
        <v>127</v>
      </c>
      <c r="AR17" s="37">
        <f>LOOKUP(9.999E+307,$E$17:$S$17)</f>
        <v>127</v>
      </c>
      <c r="AS17" s="37">
        <f>LOOKUP(9.999E+307,$E$17:$T$17)</f>
        <v>127</v>
      </c>
      <c r="AT17" s="37">
        <f>LOOKUP(9.999E+307,$E$17:$U$17)</f>
        <v>127</v>
      </c>
      <c r="AU17" s="37">
        <f>LOOKUP(9.999E+307,$E$17:$V$17)</f>
        <v>127</v>
      </c>
      <c r="AV17" s="37">
        <f>LOOKUP(9.999E+307,$E$17:$W$17)</f>
        <v>127</v>
      </c>
      <c r="AW17" s="37">
        <f>LOOKUP(9.999E+307,$E$17:$X$17)</f>
        <v>127</v>
      </c>
      <c r="AX17" s="37">
        <f>LOOKUP(9.999E+307,$E$17:$Y$17)</f>
        <v>127</v>
      </c>
      <c r="AY17" s="37">
        <f>LOOKUP(9.999E+307,$E$17:$Z$17)</f>
        <v>127</v>
      </c>
      <c r="AZ17" s="37">
        <f>LOOKUP(9.999E+307,$E$17:$AA$17)</f>
        <v>127</v>
      </c>
      <c r="BA17" s="37">
        <f>LOOKUP(9.999E+307,$E$17:$AB$17)</f>
        <v>127</v>
      </c>
      <c r="BB17" s="37">
        <f>LOOKUP(9.999E+307,$E$17:$AC$17)</f>
        <v>127</v>
      </c>
    </row>
    <row r="18" spans="1:54" ht="12.75">
      <c r="A18" s="151" t="s">
        <v>99</v>
      </c>
      <c r="B18" s="151" t="s">
        <v>100</v>
      </c>
      <c r="C18" s="152"/>
      <c r="D18" s="153">
        <v>114</v>
      </c>
      <c r="E18" s="150">
        <v>114</v>
      </c>
      <c r="F18" s="41">
        <f ca="1" t="shared" si="0"/>
        <v>113</v>
      </c>
      <c r="G18" s="41">
        <f ca="1" t="shared" si="3"/>
        <v>114</v>
      </c>
      <c r="H18" s="41">
        <f ca="1" t="shared" si="3"/>
        <v>112</v>
      </c>
      <c r="I18" s="41">
        <f ca="1" t="shared" si="3"/>
        <v>113</v>
      </c>
      <c r="J18" s="41">
        <f ca="1" t="shared" si="4"/>
        <v>114</v>
      </c>
      <c r="K18" s="41">
        <f ca="1" t="shared" si="4"/>
        <v>115</v>
      </c>
      <c r="L18" s="41">
        <f ca="1" t="shared" si="4"/>
      </c>
      <c r="M18" s="41">
        <f ca="1" t="shared" si="4"/>
        <v>114</v>
      </c>
      <c r="N18" s="41">
        <f ca="1" t="shared" si="4"/>
        <v>112</v>
      </c>
      <c r="O18" s="41">
        <f ca="1" t="shared" si="4"/>
        <v>114</v>
      </c>
      <c r="P18" s="41">
        <f ca="1" t="shared" si="4"/>
      </c>
      <c r="Q18" s="41">
        <f ca="1" t="shared" si="4"/>
        <v>114</v>
      </c>
      <c r="R18" s="41">
        <f ca="1" t="shared" si="4"/>
        <v>116</v>
      </c>
      <c r="S18" s="41">
        <f ca="1" t="shared" si="4"/>
      </c>
      <c r="T18" s="41">
        <f ca="1" t="shared" si="4"/>
      </c>
      <c r="U18" s="41">
        <f ca="1" t="shared" si="4"/>
      </c>
      <c r="V18" s="41">
        <f ca="1" t="shared" si="4"/>
      </c>
      <c r="W18" s="41">
        <f ca="1" t="shared" si="4"/>
      </c>
      <c r="X18" s="41">
        <f ca="1" t="shared" si="4"/>
      </c>
      <c r="Y18" s="41">
        <f ca="1" t="shared" si="4"/>
      </c>
      <c r="Z18" s="41">
        <f ca="1" t="shared" si="4"/>
      </c>
      <c r="AA18" s="41">
        <f ca="1" t="shared" si="4"/>
      </c>
      <c r="AB18" s="41">
        <f ca="1" t="shared" si="4"/>
      </c>
      <c r="AC18" s="41">
        <f ca="1" t="shared" si="4"/>
      </c>
      <c r="AD18" s="41">
        <f ca="1" t="shared" si="4"/>
      </c>
      <c r="AE18" s="76">
        <f>LOOKUP(9.999E+307,$E$18:$F$18)</f>
        <v>113</v>
      </c>
      <c r="AF18" s="76">
        <f>LOOKUP(9.999E+307,$E$18:$G$18)</f>
        <v>114</v>
      </c>
      <c r="AG18" s="76">
        <f>LOOKUP(9.999E+307,$E$18:$H$18)</f>
        <v>112</v>
      </c>
      <c r="AH18" s="76">
        <f>LOOKUP(9.999E+307,$E$18:$I$18)</f>
        <v>113</v>
      </c>
      <c r="AI18" s="76">
        <f>LOOKUP(9.999E+307,$E$18:$J$18)</f>
        <v>114</v>
      </c>
      <c r="AJ18" s="76">
        <f>LOOKUP(9.999E+307,$E$18:$K$18)</f>
        <v>115</v>
      </c>
      <c r="AK18" s="76">
        <f>LOOKUP(9.999E+307,$E$18:$L$18)</f>
        <v>115</v>
      </c>
      <c r="AL18" s="37">
        <f>LOOKUP(9.999E+307,$E$18:$M$18)</f>
        <v>114</v>
      </c>
      <c r="AM18" s="37">
        <f>LOOKUP(9.999E+307,$E$18:$N$18)</f>
        <v>112</v>
      </c>
      <c r="AN18" s="37">
        <f>LOOKUP(9.999E+307,$E$18:$O$18)</f>
        <v>114</v>
      </c>
      <c r="AO18" s="37">
        <f>LOOKUP(9.999E+307,$E$18:$P$18)</f>
        <v>114</v>
      </c>
      <c r="AP18" s="37">
        <f>LOOKUP(9.999E+307,$E$18:$Q$18)</f>
        <v>114</v>
      </c>
      <c r="AQ18" s="37">
        <f>LOOKUP(9.999E+307,$E$18:$R$18)</f>
        <v>116</v>
      </c>
      <c r="AR18" s="37">
        <f>LOOKUP(9.999E+307,$E$18:$S$18)</f>
        <v>116</v>
      </c>
      <c r="AS18" s="37">
        <f>LOOKUP(9.999E+307,$E$18:$T$18)</f>
        <v>116</v>
      </c>
      <c r="AT18" s="37">
        <f>LOOKUP(9.999E+307,$E$18:$U$18)</f>
        <v>116</v>
      </c>
      <c r="AU18" s="37">
        <f>LOOKUP(9.999E+307,$E$18:$V$18)</f>
        <v>116</v>
      </c>
      <c r="AV18" s="37">
        <f>LOOKUP(9.999E+307,$E$18:$W$18)</f>
        <v>116</v>
      </c>
      <c r="AW18" s="37">
        <f>LOOKUP(9.999E+307,$E$18:$X$18)</f>
        <v>116</v>
      </c>
      <c r="AX18" s="37">
        <f>LOOKUP(9.999E+307,$E$18:$Y$18)</f>
        <v>116</v>
      </c>
      <c r="AY18" s="37">
        <f>LOOKUP(9.999E+307,$E$18:$Z$18)</f>
        <v>116</v>
      </c>
      <c r="AZ18" s="37">
        <f>LOOKUP(9.999E+307,$E$18:$AA$18)</f>
        <v>116</v>
      </c>
      <c r="BA18" s="37">
        <f>LOOKUP(9.999E+307,$E$18:$AB$18)</f>
        <v>116</v>
      </c>
      <c r="BB18" s="37">
        <f>LOOKUP(9.999E+307,$E$18:$AC$18)</f>
        <v>116</v>
      </c>
    </row>
    <row r="19" spans="1:54" ht="12.75">
      <c r="A19" s="151" t="s">
        <v>3</v>
      </c>
      <c r="B19" s="151" t="s">
        <v>24</v>
      </c>
      <c r="C19" s="152"/>
      <c r="D19" s="153">
        <v>113</v>
      </c>
      <c r="E19" s="150">
        <v>111</v>
      </c>
      <c r="F19" s="41">
        <f ca="1" t="shared" si="0"/>
        <v>109</v>
      </c>
      <c r="G19" s="41">
        <f ca="1" t="shared" si="3"/>
        <v>110</v>
      </c>
      <c r="H19" s="41">
        <f ca="1" t="shared" si="3"/>
        <v>111</v>
      </c>
      <c r="I19" s="41">
        <f ca="1" t="shared" si="3"/>
      </c>
      <c r="J19" s="41">
        <f ca="1" t="shared" si="4"/>
        <v>112</v>
      </c>
      <c r="K19" s="41">
        <f ca="1" t="shared" si="4"/>
        <v>114</v>
      </c>
      <c r="L19" s="41">
        <f ca="1" t="shared" si="4"/>
        <v>113</v>
      </c>
      <c r="M19" s="41">
        <f ca="1" t="shared" si="4"/>
      </c>
      <c r="N19" s="41">
        <f ca="1" t="shared" si="4"/>
        <v>115</v>
      </c>
      <c r="O19" s="41">
        <f ca="1" t="shared" si="4"/>
        <v>114</v>
      </c>
      <c r="P19" s="41">
        <f ca="1" t="shared" si="4"/>
        <v>113</v>
      </c>
      <c r="Q19" s="41">
        <f ca="1" t="shared" si="4"/>
        <v>112</v>
      </c>
      <c r="R19" s="41">
        <f ca="1" t="shared" si="4"/>
        <v>111</v>
      </c>
      <c r="S19" s="41">
        <f ca="1" t="shared" si="4"/>
      </c>
      <c r="T19" s="41">
        <f ca="1" t="shared" si="4"/>
      </c>
      <c r="U19" s="41">
        <f ca="1" t="shared" si="4"/>
      </c>
      <c r="V19" s="41">
        <f ca="1" t="shared" si="4"/>
      </c>
      <c r="W19" s="41">
        <f ca="1" t="shared" si="4"/>
      </c>
      <c r="X19" s="41">
        <f ca="1" t="shared" si="4"/>
      </c>
      <c r="Y19" s="41">
        <f ca="1" t="shared" si="4"/>
      </c>
      <c r="Z19" s="41">
        <f ca="1" t="shared" si="4"/>
      </c>
      <c r="AA19" s="41">
        <f ca="1" t="shared" si="4"/>
      </c>
      <c r="AB19" s="41">
        <f ca="1" t="shared" si="4"/>
      </c>
      <c r="AC19" s="41">
        <f ca="1" t="shared" si="4"/>
      </c>
      <c r="AD19" s="41">
        <f ca="1" t="shared" si="4"/>
      </c>
      <c r="AE19" s="76">
        <f>LOOKUP(9.999E+307,$E$19:$F$19)</f>
        <v>109</v>
      </c>
      <c r="AF19" s="76">
        <f>LOOKUP(9.999E+307,$E$19:$G$19)</f>
        <v>110</v>
      </c>
      <c r="AG19" s="76">
        <f>LOOKUP(9.999E+307,$E$19:$H$19)</f>
        <v>111</v>
      </c>
      <c r="AH19" s="76">
        <f>LOOKUP(9.999E+307,$E$19:$I$19)</f>
        <v>111</v>
      </c>
      <c r="AI19" s="76">
        <f>LOOKUP(9.999E+307,$E$19:$J$19)</f>
        <v>112</v>
      </c>
      <c r="AJ19" s="76">
        <f>LOOKUP(9.999E+307,$E$19:$K$19)</f>
        <v>114</v>
      </c>
      <c r="AK19" s="76">
        <f>LOOKUP(9.999E+307,$E$19:$L$19)</f>
        <v>113</v>
      </c>
      <c r="AL19" s="37">
        <f>LOOKUP(9.999E+307,$E$19:$M$19)</f>
        <v>113</v>
      </c>
      <c r="AM19" s="37">
        <f>LOOKUP(9.999E+307,$E$19:$N$19)</f>
        <v>115</v>
      </c>
      <c r="AN19" s="37">
        <f>LOOKUP(9.999E+307,$E$19:$O$19)</f>
        <v>114</v>
      </c>
      <c r="AO19" s="37">
        <f>LOOKUP(9.999E+307,$E$19:$P$19)</f>
        <v>113</v>
      </c>
      <c r="AP19" s="37">
        <f>LOOKUP(9.999E+307,$E$19:$Q$19)</f>
        <v>112</v>
      </c>
      <c r="AQ19" s="37">
        <f>LOOKUP(9.999E+307,$E$19:$R$19)</f>
        <v>111</v>
      </c>
      <c r="AR19" s="37">
        <f>LOOKUP(9.999E+307,$E$19:$S$19)</f>
        <v>111</v>
      </c>
      <c r="AS19" s="37">
        <f>LOOKUP(9.999E+307,$E$19:$T$19)</f>
        <v>111</v>
      </c>
      <c r="AT19" s="37">
        <f>LOOKUP(9.999E+307,$E$19:$U$19)</f>
        <v>111</v>
      </c>
      <c r="AU19" s="37">
        <f>LOOKUP(9.999E+307,$E$19:$V$19)</f>
        <v>111</v>
      </c>
      <c r="AV19" s="37">
        <f>LOOKUP(9.999E+307,$E$19:$W$19)</f>
        <v>111</v>
      </c>
      <c r="AW19" s="37">
        <f>LOOKUP(9.999E+307,$E$19:$X$19)</f>
        <v>111</v>
      </c>
      <c r="AX19" s="37">
        <f>LOOKUP(9.999E+307,$E$19:$Y$19)</f>
        <v>111</v>
      </c>
      <c r="AY19" s="37">
        <f>LOOKUP(9.999E+307,$E$19:$Z$19)</f>
        <v>111</v>
      </c>
      <c r="AZ19" s="37">
        <f>LOOKUP(9.999E+307,$E$19:$AA$19)</f>
        <v>111</v>
      </c>
      <c r="BA19" s="37">
        <f>LOOKUP(9.999E+307,$E$19:$AB$19)</f>
        <v>111</v>
      </c>
      <c r="BB19" s="37">
        <f>LOOKUP(9.999E+307,$E$19:$AC$19)</f>
        <v>111</v>
      </c>
    </row>
    <row r="20" spans="1:54" ht="12.75">
      <c r="A20" s="151" t="s">
        <v>140</v>
      </c>
      <c r="B20" s="151" t="s">
        <v>103</v>
      </c>
      <c r="C20" s="152"/>
      <c r="D20" s="153">
        <v>110</v>
      </c>
      <c r="E20" s="150">
        <v>118</v>
      </c>
      <c r="F20" s="41">
        <f ca="1" t="shared" si="0"/>
      </c>
      <c r="G20" s="41">
        <f ca="1" t="shared" si="3"/>
      </c>
      <c r="H20" s="41">
        <f ca="1" t="shared" si="3"/>
      </c>
      <c r="I20" s="41">
        <f ca="1" t="shared" si="3"/>
      </c>
      <c r="J20" s="41">
        <f ca="1" t="shared" si="4"/>
      </c>
      <c r="K20" s="41">
        <f ca="1" t="shared" si="4"/>
      </c>
      <c r="L20" s="41">
        <f ca="1" t="shared" si="4"/>
      </c>
      <c r="M20" s="41">
        <f ca="1" t="shared" si="4"/>
      </c>
      <c r="N20" s="41">
        <f ca="1" t="shared" si="4"/>
      </c>
      <c r="O20" s="41">
        <f ca="1" t="shared" si="4"/>
      </c>
      <c r="P20" s="41">
        <f ca="1" t="shared" si="4"/>
      </c>
      <c r="Q20" s="41">
        <f ca="1" t="shared" si="4"/>
      </c>
      <c r="R20" s="41">
        <f ca="1" t="shared" si="4"/>
      </c>
      <c r="S20" s="41">
        <f ca="1" t="shared" si="4"/>
      </c>
      <c r="T20" s="41">
        <f ca="1" t="shared" si="4"/>
      </c>
      <c r="U20" s="41">
        <f ca="1" t="shared" si="4"/>
      </c>
      <c r="V20" s="41">
        <f ca="1" t="shared" si="4"/>
      </c>
      <c r="W20" s="41">
        <f ca="1" t="shared" si="4"/>
      </c>
      <c r="X20" s="41">
        <f ca="1" t="shared" si="4"/>
      </c>
      <c r="Y20" s="41">
        <f ca="1" t="shared" si="4"/>
      </c>
      <c r="Z20" s="41">
        <f ca="1" t="shared" si="4"/>
      </c>
      <c r="AA20" s="41">
        <f ca="1" t="shared" si="4"/>
      </c>
      <c r="AB20" s="41">
        <f ca="1" t="shared" si="4"/>
      </c>
      <c r="AC20" s="41">
        <f ca="1" t="shared" si="4"/>
      </c>
      <c r="AD20" s="41">
        <f ca="1" t="shared" si="4"/>
      </c>
      <c r="AE20" s="76">
        <f>LOOKUP(9.999E+307,$E$20:$F$20)</f>
        <v>118</v>
      </c>
      <c r="AF20" s="76">
        <f>LOOKUP(9.999E+307,$E$20:$G$20)</f>
        <v>118</v>
      </c>
      <c r="AG20" s="76">
        <f>LOOKUP(9.999E+307,$E$20:$H$20)</f>
        <v>118</v>
      </c>
      <c r="AH20" s="76">
        <f>LOOKUP(9.999E+307,$E$20:$I$20)</f>
        <v>118</v>
      </c>
      <c r="AI20" s="76">
        <f>LOOKUP(9.999E+307,$E$20:$J$20)</f>
        <v>118</v>
      </c>
      <c r="AJ20" s="76">
        <f>LOOKUP(9.999E+307,$E$20:$K$20)</f>
        <v>118</v>
      </c>
      <c r="AK20" s="76">
        <f>LOOKUP(9.999E+307,$E$20:$L$20)</f>
        <v>118</v>
      </c>
      <c r="AL20" s="37">
        <f>LOOKUP(9.999E+307,$E$20:$M$20)</f>
        <v>118</v>
      </c>
      <c r="AM20" s="37">
        <f>LOOKUP(9.999E+307,$E$20:$N$20)</f>
        <v>118</v>
      </c>
      <c r="AN20" s="37">
        <f>LOOKUP(9.999E+307,$E$20:$O$20)</f>
        <v>118</v>
      </c>
      <c r="AO20" s="37">
        <f>LOOKUP(9.999E+307,$E$20:$P$20)</f>
        <v>118</v>
      </c>
      <c r="AP20" s="37">
        <f>LOOKUP(9.999E+307,$E$20:$Q$20)</f>
        <v>118</v>
      </c>
      <c r="AQ20" s="37">
        <f>LOOKUP(9.999E+307,$E$20:$R$20)</f>
        <v>118</v>
      </c>
      <c r="AR20" s="37">
        <f>LOOKUP(9.999E+307,$E$20:$S$20)</f>
        <v>118</v>
      </c>
      <c r="AS20" s="37">
        <f>LOOKUP(9.999E+307,$E$20:$T$20)</f>
        <v>118</v>
      </c>
      <c r="AT20" s="37">
        <f>LOOKUP(9.999E+307,$E$20:$U$20)</f>
        <v>118</v>
      </c>
      <c r="AU20" s="37">
        <f>LOOKUP(9.999E+307,$E$20:$V$20)</f>
        <v>118</v>
      </c>
      <c r="AV20" s="37">
        <f>LOOKUP(9.999E+307,$E$20:$W$20)</f>
        <v>118</v>
      </c>
      <c r="AW20" s="37">
        <f>LOOKUP(9.999E+307,$E$20:$X$20)</f>
        <v>118</v>
      </c>
      <c r="AX20" s="37">
        <f>LOOKUP(9.999E+307,$E$20:$Y$20)</f>
        <v>118</v>
      </c>
      <c r="AY20" s="37">
        <f>LOOKUP(9.999E+307,$E$20:$Z$20)</f>
        <v>118</v>
      </c>
      <c r="AZ20" s="37">
        <f>LOOKUP(9.999E+307,$E$20:$AA$20)</f>
        <v>118</v>
      </c>
      <c r="BA20" s="37">
        <f>LOOKUP(9.999E+307,$E$20:$AB$20)</f>
        <v>118</v>
      </c>
      <c r="BB20" s="37">
        <f>LOOKUP(9.999E+307,$E$20:$AC$20)</f>
        <v>118</v>
      </c>
    </row>
    <row r="21" spans="1:54" ht="12.75">
      <c r="A21" s="151" t="s">
        <v>171</v>
      </c>
      <c r="B21" s="151" t="s">
        <v>172</v>
      </c>
      <c r="C21" s="152"/>
      <c r="D21" s="153">
        <v>104</v>
      </c>
      <c r="E21" s="150">
        <v>105</v>
      </c>
      <c r="F21" s="41">
        <f ca="1" t="shared" si="0"/>
        <v>106</v>
      </c>
      <c r="G21" s="41">
        <f ca="1" t="shared" si="3"/>
        <v>105</v>
      </c>
      <c r="H21" s="41">
        <f ca="1" t="shared" si="3"/>
        <v>106</v>
      </c>
      <c r="I21" s="41">
        <f ca="1" t="shared" si="3"/>
        <v>105</v>
      </c>
      <c r="J21" s="41">
        <f ca="1" t="shared" si="4"/>
        <v>106</v>
      </c>
      <c r="K21" s="41">
        <f ca="1" t="shared" si="4"/>
      </c>
      <c r="L21" s="41">
        <f ca="1" t="shared" si="4"/>
        <v>108</v>
      </c>
      <c r="M21" s="41">
        <f ca="1" t="shared" si="4"/>
      </c>
      <c r="N21" s="41">
        <f ca="1" t="shared" si="4"/>
      </c>
      <c r="O21" s="41">
        <f ca="1" t="shared" si="4"/>
        <v>109</v>
      </c>
      <c r="P21" s="41">
        <f ca="1" t="shared" si="4"/>
        <v>108</v>
      </c>
      <c r="Q21" s="41">
        <f ca="1" t="shared" si="4"/>
        <v>107</v>
      </c>
      <c r="R21" s="41">
        <f ca="1" t="shared" si="4"/>
        <v>108</v>
      </c>
      <c r="S21" s="41">
        <f ca="1" t="shared" si="4"/>
      </c>
      <c r="T21" s="41">
        <f ca="1" t="shared" si="4"/>
      </c>
      <c r="U21" s="41">
        <f ca="1" t="shared" si="4"/>
      </c>
      <c r="V21" s="41">
        <f ca="1" t="shared" si="4"/>
      </c>
      <c r="W21" s="41">
        <f ca="1" t="shared" si="4"/>
      </c>
      <c r="X21" s="41">
        <f ca="1" t="shared" si="4"/>
      </c>
      <c r="Y21" s="41">
        <f ca="1" t="shared" si="4"/>
      </c>
      <c r="Z21" s="41">
        <f ca="1" t="shared" si="4"/>
      </c>
      <c r="AA21" s="41">
        <f ca="1" t="shared" si="4"/>
      </c>
      <c r="AB21" s="41">
        <f ca="1" t="shared" si="4"/>
      </c>
      <c r="AC21" s="41">
        <f ca="1" t="shared" si="4"/>
      </c>
      <c r="AD21" s="41">
        <f ca="1" t="shared" si="4"/>
      </c>
      <c r="AE21" s="76">
        <f>LOOKUP(9.999E+307,$E$21:$F$21)</f>
        <v>106</v>
      </c>
      <c r="AF21" s="76">
        <f>LOOKUP(9.999E+307,$E$21:$G$21)</f>
        <v>105</v>
      </c>
      <c r="AG21" s="76">
        <f>LOOKUP(9.999E+307,$E$21:$H$21)</f>
        <v>106</v>
      </c>
      <c r="AH21" s="76">
        <f>LOOKUP(9.999E+307,$E$21:$I$21)</f>
        <v>105</v>
      </c>
      <c r="AI21" s="76">
        <f>LOOKUP(9.999E+307,$E$21:$J$21)</f>
        <v>106</v>
      </c>
      <c r="AJ21" s="76">
        <f>LOOKUP(9.999E+307,$E$21:$K$21)</f>
        <v>106</v>
      </c>
      <c r="AK21" s="76">
        <f>LOOKUP(9.999E+307,$E$21:$L$21)</f>
        <v>108</v>
      </c>
      <c r="AL21" s="37">
        <f>LOOKUP(9.999E+307,$E$21:$M$21)</f>
        <v>108</v>
      </c>
      <c r="AM21" s="37">
        <f>LOOKUP(9.999E+307,$E$21:$N$21)</f>
        <v>108</v>
      </c>
      <c r="AN21" s="37">
        <f>LOOKUP(9.999E+307,$E$21:$O$21)</f>
        <v>109</v>
      </c>
      <c r="AO21" s="37">
        <f>LOOKUP(9.999E+307,$E$21:$P$21)</f>
        <v>108</v>
      </c>
      <c r="AP21" s="37">
        <f>LOOKUP(9.999E+307,$E$21:$Q$21)</f>
        <v>107</v>
      </c>
      <c r="AQ21" s="37">
        <f>LOOKUP(9.999E+307,$E$21:$R$21)</f>
        <v>108</v>
      </c>
      <c r="AR21" s="37">
        <f>LOOKUP(9.999E+307,$E$21:$S$21)</f>
        <v>108</v>
      </c>
      <c r="AS21" s="37">
        <f>LOOKUP(9.999E+307,$E$21:$T$21)</f>
        <v>108</v>
      </c>
      <c r="AT21" s="37">
        <f>LOOKUP(9.999E+307,$E$21:$U$21)</f>
        <v>108</v>
      </c>
      <c r="AU21" s="37">
        <f>LOOKUP(9.999E+307,$E$21:$V$21)</f>
        <v>108</v>
      </c>
      <c r="AV21" s="37">
        <f>LOOKUP(9.999E+307,$E$21:$W$21)</f>
        <v>108</v>
      </c>
      <c r="AW21" s="37">
        <f>LOOKUP(9.999E+307,$E$21:$X$21)</f>
        <v>108</v>
      </c>
      <c r="AX21" s="37">
        <f>LOOKUP(9.999E+307,$E$21:$Y$21)</f>
        <v>108</v>
      </c>
      <c r="AY21" s="37">
        <f>LOOKUP(9.999E+307,$E$21:$Z$21)</f>
        <v>108</v>
      </c>
      <c r="AZ21" s="37">
        <f>LOOKUP(9.999E+307,$E$21:$AA$21)</f>
        <v>108</v>
      </c>
      <c r="BA21" s="37">
        <f>LOOKUP(9.999E+307,$E$21:$AB$21)</f>
        <v>108</v>
      </c>
      <c r="BB21" s="37">
        <f>LOOKUP(9.999E+307,$E$21:$AC$21)</f>
        <v>108</v>
      </c>
    </row>
    <row r="22" spans="1:54" ht="12.75">
      <c r="A22" s="151" t="s">
        <v>156</v>
      </c>
      <c r="B22" s="151" t="s">
        <v>157</v>
      </c>
      <c r="C22" s="152"/>
      <c r="D22" s="153">
        <v>114</v>
      </c>
      <c r="E22" s="150">
        <v>122</v>
      </c>
      <c r="F22" s="41">
        <f ca="1" t="shared" si="0"/>
      </c>
      <c r="G22" s="41">
        <f ca="1" t="shared" si="3"/>
      </c>
      <c r="H22" s="41">
        <f ca="1" t="shared" si="3"/>
      </c>
      <c r="I22" s="41">
        <f ca="1" t="shared" si="3"/>
      </c>
      <c r="J22" s="41">
        <f ca="1" t="shared" si="4"/>
      </c>
      <c r="K22" s="41">
        <f ca="1" t="shared" si="4"/>
      </c>
      <c r="L22" s="41">
        <f ca="1" t="shared" si="4"/>
      </c>
      <c r="M22" s="41">
        <f ca="1" t="shared" si="4"/>
      </c>
      <c r="N22" s="41">
        <f ca="1" t="shared" si="4"/>
      </c>
      <c r="O22" s="41">
        <f ca="1" t="shared" si="4"/>
      </c>
      <c r="P22" s="41">
        <f ca="1" t="shared" si="4"/>
      </c>
      <c r="Q22" s="41">
        <f ca="1" t="shared" si="4"/>
      </c>
      <c r="R22" s="41">
        <f ca="1" t="shared" si="4"/>
      </c>
      <c r="S22" s="41">
        <f ca="1" t="shared" si="4"/>
      </c>
      <c r="T22" s="41">
        <f ca="1" t="shared" si="4"/>
      </c>
      <c r="U22" s="41">
        <f ca="1" t="shared" si="4"/>
      </c>
      <c r="V22" s="41">
        <f ca="1" t="shared" si="4"/>
      </c>
      <c r="W22" s="41">
        <f ca="1" t="shared" si="4"/>
      </c>
      <c r="X22" s="41">
        <f ca="1" t="shared" si="4"/>
      </c>
      <c r="Y22" s="41">
        <f ca="1" t="shared" si="4"/>
      </c>
      <c r="Z22" s="41">
        <f ca="1" t="shared" si="4"/>
      </c>
      <c r="AA22" s="41">
        <f ca="1" t="shared" si="4"/>
      </c>
      <c r="AB22" s="41">
        <f ca="1" t="shared" si="4"/>
      </c>
      <c r="AC22" s="41">
        <f ca="1" t="shared" si="4"/>
      </c>
      <c r="AD22" s="41">
        <f ca="1" t="shared" si="4"/>
      </c>
      <c r="AE22" s="76">
        <f>LOOKUP(9.999E+307,$E$22:$F$22)</f>
        <v>122</v>
      </c>
      <c r="AF22" s="76">
        <f>LOOKUP(9.999E+307,$E$22:$G$22)</f>
        <v>122</v>
      </c>
      <c r="AG22" s="76">
        <f>LOOKUP(9.999E+307,$E$22:$H$22)</f>
        <v>122</v>
      </c>
      <c r="AH22" s="76">
        <f>LOOKUP(9.999E+307,$E$22:$I$22)</f>
        <v>122</v>
      </c>
      <c r="AI22" s="76">
        <f>LOOKUP(9.999E+307,$E$22:$J$22)</f>
        <v>122</v>
      </c>
      <c r="AJ22" s="76">
        <f>LOOKUP(9.999E+307,$E$22:$K$22)</f>
        <v>122</v>
      </c>
      <c r="AK22" s="76">
        <f>LOOKUP(9.999E+307,$E$22:$L$22)</f>
        <v>122</v>
      </c>
      <c r="AL22" s="37">
        <f>LOOKUP(9.999E+307,$E$22:$M$22)</f>
        <v>122</v>
      </c>
      <c r="AM22" s="37">
        <f>LOOKUP(9.999E+307,$E$22:$N$22)</f>
        <v>122</v>
      </c>
      <c r="AN22" s="37">
        <f>LOOKUP(9.999E+307,$E$22:$O$22)</f>
        <v>122</v>
      </c>
      <c r="AO22" s="37">
        <f>LOOKUP(9.999E+307,$E$22:$P$22)</f>
        <v>122</v>
      </c>
      <c r="AP22" s="37">
        <f>LOOKUP(9.999E+307,$E$22:$Q$22)</f>
        <v>122</v>
      </c>
      <c r="AQ22" s="37">
        <f>LOOKUP(9.999E+307,$E$22:$R$22)</f>
        <v>122</v>
      </c>
      <c r="AR22" s="37">
        <f>LOOKUP(9.999E+307,$E$22:$S$22)</f>
        <v>122</v>
      </c>
      <c r="AS22" s="37">
        <f>LOOKUP(9.999E+307,$E$22:$T$22)</f>
        <v>122</v>
      </c>
      <c r="AT22" s="37">
        <f>LOOKUP(9.999E+307,$E$22:$U$22)</f>
        <v>122</v>
      </c>
      <c r="AU22" s="37">
        <f>LOOKUP(9.999E+307,$E$22:$V$22)</f>
        <v>122</v>
      </c>
      <c r="AV22" s="37">
        <f>LOOKUP(9.999E+307,$E$22:$W$22)</f>
        <v>122</v>
      </c>
      <c r="AW22" s="37">
        <f>LOOKUP(9.999E+307,$E$22:$X$22)</f>
        <v>122</v>
      </c>
      <c r="AX22" s="37">
        <f>LOOKUP(9.999E+307,$E$22:$Y$22)</f>
        <v>122</v>
      </c>
      <c r="AY22" s="37">
        <f>LOOKUP(9.999E+307,$E$22:$Z$22)</f>
        <v>122</v>
      </c>
      <c r="AZ22" s="37">
        <f>LOOKUP(9.999E+307,$E$22:$AA$22)</f>
        <v>122</v>
      </c>
      <c r="BA22" s="37">
        <f>LOOKUP(9.999E+307,$E$22:$AB$22)</f>
        <v>122</v>
      </c>
      <c r="BB22" s="37">
        <f>LOOKUP(9.999E+307,$E$22:$AC$22)</f>
        <v>122</v>
      </c>
    </row>
    <row r="23" spans="1:54" ht="12.75">
      <c r="A23" s="151" t="s">
        <v>115</v>
      </c>
      <c r="B23" s="151" t="s">
        <v>164</v>
      </c>
      <c r="C23" s="152"/>
      <c r="D23" s="153">
        <v>99</v>
      </c>
      <c r="E23" s="150">
        <v>97</v>
      </c>
      <c r="F23" s="41">
        <f ca="1" t="shared" si="0"/>
      </c>
      <c r="G23" s="41">
        <f ca="1" t="shared" si="3"/>
      </c>
      <c r="H23" s="41">
        <f ca="1" t="shared" si="3"/>
      </c>
      <c r="I23" s="41">
        <f ca="1" t="shared" si="3"/>
      </c>
      <c r="J23" s="41">
        <f ca="1" t="shared" si="4"/>
      </c>
      <c r="K23" s="41">
        <f ca="1" t="shared" si="4"/>
      </c>
      <c r="L23" s="41">
        <f ca="1" t="shared" si="4"/>
      </c>
      <c r="M23" s="41">
        <f ca="1" t="shared" si="4"/>
      </c>
      <c r="N23" s="41">
        <f ca="1" t="shared" si="4"/>
      </c>
      <c r="O23" s="41">
        <f ca="1" t="shared" si="4"/>
      </c>
      <c r="P23" s="41">
        <f ca="1" t="shared" si="4"/>
      </c>
      <c r="Q23" s="41">
        <f ca="1" t="shared" si="4"/>
      </c>
      <c r="R23" s="41">
        <f ca="1" t="shared" si="4"/>
      </c>
      <c r="S23" s="41">
        <f ca="1" t="shared" si="4"/>
      </c>
      <c r="T23" s="41">
        <f ca="1" t="shared" si="4"/>
      </c>
      <c r="U23" s="41">
        <f ca="1" t="shared" si="4"/>
      </c>
      <c r="V23" s="41">
        <f ca="1" t="shared" si="4"/>
      </c>
      <c r="W23" s="41">
        <f ca="1" t="shared" si="4"/>
      </c>
      <c r="X23" s="41">
        <f ca="1" t="shared" si="4"/>
      </c>
      <c r="Y23" s="41">
        <f ca="1" t="shared" si="4"/>
      </c>
      <c r="Z23" s="41">
        <f ca="1" t="shared" si="4"/>
      </c>
      <c r="AA23" s="41">
        <f ca="1" t="shared" si="4"/>
      </c>
      <c r="AB23" s="41">
        <f ca="1" t="shared" si="4"/>
      </c>
      <c r="AC23" s="41">
        <f ca="1" t="shared" si="4"/>
      </c>
      <c r="AD23" s="41">
        <f ca="1" t="shared" si="4"/>
      </c>
      <c r="AE23" s="76">
        <f>LOOKUP(9.999E+307,$E$23:$F$23)</f>
        <v>97</v>
      </c>
      <c r="AF23" s="76">
        <f>LOOKUP(9.999E+307,$E$23:$G$23)</f>
        <v>97</v>
      </c>
      <c r="AG23" s="76">
        <f>LOOKUP(9.999E+307,$E$23:$H$23)</f>
        <v>97</v>
      </c>
      <c r="AH23" s="76">
        <f>LOOKUP(9.999E+307,$E$23:$I$23)</f>
        <v>97</v>
      </c>
      <c r="AI23" s="76">
        <f>LOOKUP(9.999E+307,$E$23:$J$23)</f>
        <v>97</v>
      </c>
      <c r="AJ23" s="76">
        <f>LOOKUP(9.999E+307,$E$23:$K$23)</f>
        <v>97</v>
      </c>
      <c r="AK23" s="76">
        <f>LOOKUP(9.999E+307,$E$23:$L$23)</f>
        <v>97</v>
      </c>
      <c r="AL23" s="37">
        <f>LOOKUP(9.999E+307,$E$23:$M$23)</f>
        <v>97</v>
      </c>
      <c r="AM23" s="37">
        <f>LOOKUP(9.999E+307,$E$23:$N$23)</f>
        <v>97</v>
      </c>
      <c r="AN23" s="37">
        <f>LOOKUP(9.999E+307,$E$23:$O$23)</f>
        <v>97</v>
      </c>
      <c r="AO23" s="37">
        <f>LOOKUP(9.999E+307,$E$23:$P$23)</f>
        <v>97</v>
      </c>
      <c r="AP23" s="37">
        <f>LOOKUP(9.999E+307,$E$23:$Q$23)</f>
        <v>97</v>
      </c>
      <c r="AQ23" s="37">
        <f>LOOKUP(9.999E+307,$E$23:$R$23)</f>
        <v>97</v>
      </c>
      <c r="AR23" s="37">
        <f>LOOKUP(9.999E+307,$E$23:$S$23)</f>
        <v>97</v>
      </c>
      <c r="AS23" s="37">
        <f>LOOKUP(9.999E+307,$E$23:$T$23)</f>
        <v>97</v>
      </c>
      <c r="AT23" s="37">
        <f>LOOKUP(9.999E+307,$E$23:$U$23)</f>
        <v>97</v>
      </c>
      <c r="AU23" s="37">
        <f>LOOKUP(9.999E+307,$E$23:$V$23)</f>
        <v>97</v>
      </c>
      <c r="AV23" s="37">
        <f>LOOKUP(9.999E+307,$E$23:$W$23)</f>
        <v>97</v>
      </c>
      <c r="AW23" s="37">
        <f>LOOKUP(9.999E+307,$E$23:$X$23)</f>
        <v>97</v>
      </c>
      <c r="AX23" s="37">
        <f>LOOKUP(9.999E+307,$E$23:$Y$23)</f>
        <v>97</v>
      </c>
      <c r="AY23" s="37">
        <f>LOOKUP(9.999E+307,$E$23:$Z$23)</f>
        <v>97</v>
      </c>
      <c r="AZ23" s="37">
        <f>LOOKUP(9.999E+307,$E$23:$AA$23)</f>
        <v>97</v>
      </c>
      <c r="BA23" s="37">
        <f>LOOKUP(9.999E+307,$E$23:$AB$23)</f>
        <v>97</v>
      </c>
      <c r="BB23" s="37">
        <f>LOOKUP(9.999E+307,$E$23:$AC$23)</f>
        <v>97</v>
      </c>
    </row>
    <row r="24" spans="1:54" ht="12.75">
      <c r="A24" s="151" t="s">
        <v>161</v>
      </c>
      <c r="B24" s="151" t="s">
        <v>162</v>
      </c>
      <c r="C24" s="152"/>
      <c r="D24" s="153">
        <v>107</v>
      </c>
      <c r="E24" s="150">
        <v>119</v>
      </c>
      <c r="F24" s="41">
        <f ca="1" t="shared" si="0"/>
      </c>
      <c r="G24" s="41">
        <f ca="1" t="shared" si="3"/>
      </c>
      <c r="H24" s="41">
        <f ca="1" t="shared" si="3"/>
        <v>121</v>
      </c>
      <c r="I24" s="41">
        <f ca="1" t="shared" si="3"/>
      </c>
      <c r="J24" s="41">
        <f ca="1" t="shared" si="4"/>
      </c>
      <c r="K24" s="41">
        <f ca="1" t="shared" si="4"/>
      </c>
      <c r="L24" s="41">
        <f ca="1" t="shared" si="4"/>
      </c>
      <c r="M24" s="41">
        <f ca="1" t="shared" si="4"/>
      </c>
      <c r="N24" s="41">
        <f ca="1" t="shared" si="4"/>
      </c>
      <c r="O24" s="41">
        <f ca="1" t="shared" si="4"/>
      </c>
      <c r="P24" s="41">
        <f ca="1" t="shared" si="4"/>
      </c>
      <c r="Q24" s="41">
        <f ca="1" t="shared" si="4"/>
      </c>
      <c r="R24" s="41">
        <f ca="1" t="shared" si="4"/>
      </c>
      <c r="S24" s="41">
        <f ca="1" t="shared" si="4"/>
      </c>
      <c r="T24" s="41">
        <f ca="1" t="shared" si="4"/>
      </c>
      <c r="U24" s="41">
        <f ca="1" t="shared" si="4"/>
      </c>
      <c r="V24" s="41">
        <f ca="1" t="shared" si="4"/>
      </c>
      <c r="W24" s="41">
        <f ca="1" t="shared" si="4"/>
      </c>
      <c r="X24" s="41">
        <f ca="1" t="shared" si="4"/>
      </c>
      <c r="Y24" s="41">
        <f ca="1" t="shared" si="4"/>
      </c>
      <c r="Z24" s="41">
        <f ca="1" t="shared" si="4"/>
      </c>
      <c r="AA24" s="41">
        <f ca="1" t="shared" si="4"/>
      </c>
      <c r="AB24" s="41">
        <f ca="1" t="shared" si="4"/>
      </c>
      <c r="AC24" s="41">
        <f ca="1" t="shared" si="4"/>
      </c>
      <c r="AD24" s="41">
        <f ca="1" t="shared" si="4"/>
      </c>
      <c r="AE24" s="76">
        <f>LOOKUP(9.999E+307,$E$24:$F$24)</f>
        <v>119</v>
      </c>
      <c r="AF24" s="76">
        <f>LOOKUP(9.999E+307,$E$24:$G$24)</f>
        <v>119</v>
      </c>
      <c r="AG24" s="76">
        <f>LOOKUP(9.999E+307,$E$24:$H$24)</f>
        <v>121</v>
      </c>
      <c r="AH24" s="76">
        <f>LOOKUP(9.999E+307,$E$24:$I$24)</f>
        <v>121</v>
      </c>
      <c r="AI24" s="76">
        <f>LOOKUP(9.999E+307,$E$24:$J$24)</f>
        <v>121</v>
      </c>
      <c r="AJ24" s="76">
        <f>LOOKUP(9.999E+307,$E$24:$K$24)</f>
        <v>121</v>
      </c>
      <c r="AK24" s="76">
        <f>LOOKUP(9.999E+307,$E$24:$L$24)</f>
        <v>121</v>
      </c>
      <c r="AL24" s="37">
        <f>LOOKUP(9.999E+307,$E$24:$M$24)</f>
        <v>121</v>
      </c>
      <c r="AM24" s="37">
        <f>LOOKUP(9.999E+307,$E$24:$N$24)</f>
        <v>121</v>
      </c>
      <c r="AN24" s="37">
        <f>LOOKUP(9.999E+307,$E$24:$O$24)</f>
        <v>121</v>
      </c>
      <c r="AO24" s="37">
        <f>LOOKUP(9.999E+307,$E$24:$P$24)</f>
        <v>121</v>
      </c>
      <c r="AP24" s="37">
        <f>LOOKUP(9.999E+307,$E$24:$Q$24)</f>
        <v>121</v>
      </c>
      <c r="AQ24" s="37">
        <f>LOOKUP(9.999E+307,$E$24:$R$24)</f>
        <v>121</v>
      </c>
      <c r="AR24" s="37">
        <f>LOOKUP(9.999E+307,$E$24:$S$24)</f>
        <v>121</v>
      </c>
      <c r="AS24" s="37">
        <f>LOOKUP(9.999E+307,$E$24:$T$24)</f>
        <v>121</v>
      </c>
      <c r="AT24" s="37">
        <f>LOOKUP(9.999E+307,$E$24:$U$24)</f>
        <v>121</v>
      </c>
      <c r="AU24" s="37">
        <f>LOOKUP(9.999E+307,$E$24:$V$24)</f>
        <v>121</v>
      </c>
      <c r="AV24" s="37">
        <f>LOOKUP(9.999E+307,$E$24:$W$24)</f>
        <v>121</v>
      </c>
      <c r="AW24" s="37">
        <f>LOOKUP(9.999E+307,$E$24:$X$24)</f>
        <v>121</v>
      </c>
      <c r="AX24" s="37">
        <f>LOOKUP(9.999E+307,$E$24:$Y$24)</f>
        <v>121</v>
      </c>
      <c r="AY24" s="37">
        <f>LOOKUP(9.999E+307,$E$24:$Z$24)</f>
        <v>121</v>
      </c>
      <c r="AZ24" s="37">
        <f>LOOKUP(9.999E+307,$E$24:$AA$24)</f>
        <v>121</v>
      </c>
      <c r="BA24" s="37">
        <f>LOOKUP(9.999E+307,$E$24:$AB$24)</f>
        <v>121</v>
      </c>
      <c r="BB24" s="37">
        <f>LOOKUP(9.999E+307,$E$24:$AC$24)</f>
        <v>121</v>
      </c>
    </row>
    <row r="25" spans="1:54" ht="12.75">
      <c r="A25" s="151" t="s">
        <v>173</v>
      </c>
      <c r="B25" s="151" t="s">
        <v>174</v>
      </c>
      <c r="C25" s="152"/>
      <c r="D25" s="153">
        <v>96</v>
      </c>
      <c r="E25" s="150">
        <v>108</v>
      </c>
      <c r="F25" s="41">
        <f ca="1" t="shared" si="0"/>
      </c>
      <c r="G25" s="41">
        <f ca="1" t="shared" si="3"/>
      </c>
      <c r="H25" s="41">
        <f ca="1" t="shared" si="3"/>
        <v>107</v>
      </c>
      <c r="I25" s="41">
        <f ca="1" t="shared" si="3"/>
        <v>106</v>
      </c>
      <c r="J25" s="41">
        <f ca="1" t="shared" si="4"/>
        <v>108</v>
      </c>
      <c r="K25" s="41">
        <f ca="1" t="shared" si="4"/>
      </c>
      <c r="L25" s="41">
        <f ca="1" t="shared" si="4"/>
      </c>
      <c r="M25" s="41">
        <f ca="1" t="shared" si="4"/>
      </c>
      <c r="N25" s="41">
        <f ca="1" t="shared" si="4"/>
      </c>
      <c r="O25" s="41">
        <f ca="1" t="shared" si="4"/>
        <v>107</v>
      </c>
      <c r="P25" s="41">
        <f ca="1" t="shared" si="4"/>
        <v>108</v>
      </c>
      <c r="Q25" s="41">
        <f ca="1" t="shared" si="4"/>
        <v>107</v>
      </c>
      <c r="R25" s="41">
        <f ca="1" t="shared" si="4"/>
        <v>106</v>
      </c>
      <c r="S25" s="41">
        <f ca="1" t="shared" si="4"/>
      </c>
      <c r="T25" s="41">
        <f ca="1" t="shared" si="4"/>
      </c>
      <c r="U25" s="41">
        <f ca="1" t="shared" si="4"/>
      </c>
      <c r="V25" s="41">
        <f ca="1" t="shared" si="4"/>
      </c>
      <c r="W25" s="41">
        <f ca="1" t="shared" si="4"/>
      </c>
      <c r="X25" s="41">
        <f ca="1" t="shared" si="4"/>
      </c>
      <c r="Y25" s="41">
        <f ca="1" t="shared" si="4"/>
      </c>
      <c r="Z25" s="41">
        <f ca="1" t="shared" si="4"/>
      </c>
      <c r="AA25" s="41">
        <f ca="1" t="shared" si="4"/>
      </c>
      <c r="AB25" s="41">
        <f ca="1" t="shared" si="4"/>
      </c>
      <c r="AC25" s="41">
        <f ca="1" t="shared" si="4"/>
      </c>
      <c r="AD25" s="41">
        <f ca="1" t="shared" si="4"/>
      </c>
      <c r="AE25" s="76">
        <f>LOOKUP(9.999E+307,$E$25:$F$25)</f>
        <v>108</v>
      </c>
      <c r="AF25" s="76">
        <f>LOOKUP(9.999E+307,$E$25:$G$25)</f>
        <v>108</v>
      </c>
      <c r="AG25" s="76">
        <f>LOOKUP(9.999E+307,$E$25:$H$25)</f>
        <v>107</v>
      </c>
      <c r="AH25" s="76">
        <f>LOOKUP(9.999E+307,$E$25:$I$25)</f>
        <v>106</v>
      </c>
      <c r="AI25" s="76">
        <f>LOOKUP(9.999E+307,$E$25:$J$25)</f>
        <v>108</v>
      </c>
      <c r="AJ25" s="76">
        <f>LOOKUP(9.999E+307,$E$25:$K$25)</f>
        <v>108</v>
      </c>
      <c r="AK25" s="76">
        <f>LOOKUP(9.999E+307,$E$25:$L$25)</f>
        <v>108</v>
      </c>
      <c r="AL25" s="37">
        <f>LOOKUP(9.999E+307,$E$25:$M$25)</f>
        <v>108</v>
      </c>
      <c r="AM25" s="37">
        <f>LOOKUP(9.999E+307,$E$25:$N$25)</f>
        <v>108</v>
      </c>
      <c r="AN25" s="37">
        <f>LOOKUP(9.999E+307,$E$25:$O$25)</f>
        <v>107</v>
      </c>
      <c r="AO25" s="37">
        <f>LOOKUP(9.999E+307,$E$25:$P$25)</f>
        <v>108</v>
      </c>
      <c r="AP25" s="37">
        <f>LOOKUP(9.999E+307,$E$25:$Q$25)</f>
        <v>107</v>
      </c>
      <c r="AQ25" s="37">
        <f>LOOKUP(9.999E+307,$E$25:$R$25)</f>
        <v>106</v>
      </c>
      <c r="AR25" s="37">
        <f>LOOKUP(9.999E+307,$E$25:$S$25)</f>
        <v>106</v>
      </c>
      <c r="AS25" s="37">
        <f>LOOKUP(9.999E+307,$E$25:$T$25)</f>
        <v>106</v>
      </c>
      <c r="AT25" s="37">
        <f>LOOKUP(9.999E+307,$E$25:$U$25)</f>
        <v>106</v>
      </c>
      <c r="AU25" s="37">
        <f>LOOKUP(9.999E+307,$E$25:$V$25)</f>
        <v>106</v>
      </c>
      <c r="AV25" s="37">
        <f>LOOKUP(9.999E+307,$E$25:$W$25)</f>
        <v>106</v>
      </c>
      <c r="AW25" s="37">
        <f>LOOKUP(9.999E+307,$E$25:$X$25)</f>
        <v>106</v>
      </c>
      <c r="AX25" s="37">
        <f>LOOKUP(9.999E+307,$E$25:$Y$25)</f>
        <v>106</v>
      </c>
      <c r="AY25" s="37">
        <f>LOOKUP(9.999E+307,$E$25:$Z$25)</f>
        <v>106</v>
      </c>
      <c r="AZ25" s="37">
        <f>LOOKUP(9.999E+307,$E$25:$AA$25)</f>
        <v>106</v>
      </c>
      <c r="BA25" s="37">
        <f>LOOKUP(9.999E+307,$E$25:$AB$25)</f>
        <v>106</v>
      </c>
      <c r="BB25" s="37">
        <f>LOOKUP(9.999E+307,$E$25:$AC$25)</f>
        <v>106</v>
      </c>
    </row>
    <row r="26" spans="1:54" ht="12.75">
      <c r="A26" s="151" t="s">
        <v>167</v>
      </c>
      <c r="B26" s="151" t="s">
        <v>168</v>
      </c>
      <c r="C26" s="152"/>
      <c r="D26" s="153">
        <v>107</v>
      </c>
      <c r="E26" s="150">
        <v>109</v>
      </c>
      <c r="F26" s="41">
        <f ca="1" t="shared" si="0"/>
      </c>
      <c r="G26" s="41">
        <f ca="1" t="shared" si="3"/>
      </c>
      <c r="H26" s="41">
        <f ca="1" t="shared" si="3"/>
      </c>
      <c r="I26" s="41">
        <f ca="1" t="shared" si="3"/>
      </c>
      <c r="J26" s="41">
        <f ca="1" t="shared" si="4"/>
      </c>
      <c r="K26" s="41">
        <f ca="1" t="shared" si="4"/>
      </c>
      <c r="L26" s="41">
        <f ca="1" t="shared" si="4"/>
      </c>
      <c r="M26" s="41">
        <f ca="1" t="shared" si="4"/>
      </c>
      <c r="N26" s="41">
        <f ca="1" t="shared" si="4"/>
      </c>
      <c r="O26" s="41">
        <f ca="1" t="shared" si="4"/>
      </c>
      <c r="P26" s="41">
        <f ca="1" t="shared" si="4"/>
      </c>
      <c r="Q26" s="41">
        <f ca="1" t="shared" si="4"/>
      </c>
      <c r="R26" s="41">
        <f ca="1" t="shared" si="4"/>
      </c>
      <c r="S26" s="41">
        <f ca="1" t="shared" si="4"/>
      </c>
      <c r="T26" s="41">
        <f ca="1" t="shared" si="4"/>
      </c>
      <c r="U26" s="41">
        <f ca="1" t="shared" si="4"/>
      </c>
      <c r="V26" s="41">
        <f ca="1" t="shared" si="4"/>
      </c>
      <c r="W26" s="41">
        <f ca="1" t="shared" si="4"/>
      </c>
      <c r="X26" s="41">
        <f ca="1" t="shared" si="4"/>
      </c>
      <c r="Y26" s="41">
        <f ca="1" t="shared" si="4"/>
      </c>
      <c r="Z26" s="41">
        <f ca="1" t="shared" si="4"/>
      </c>
      <c r="AA26" s="41">
        <f ca="1" t="shared" si="4"/>
      </c>
      <c r="AB26" s="41">
        <f ca="1" t="shared" si="4"/>
      </c>
      <c r="AC26" s="41">
        <f ca="1" t="shared" si="4"/>
      </c>
      <c r="AD26" s="41">
        <f ca="1" t="shared" si="4"/>
      </c>
      <c r="AE26" s="76">
        <f>LOOKUP(9.999E+307,$E$26:$F$26)</f>
        <v>109</v>
      </c>
      <c r="AF26" s="76">
        <f>LOOKUP(9.999E+307,$E$26:$G$26)</f>
        <v>109</v>
      </c>
      <c r="AG26" s="76">
        <f>LOOKUP(9.999E+307,$E$26:$H$26)</f>
        <v>109</v>
      </c>
      <c r="AH26" s="76">
        <f>LOOKUP(9.999E+307,$E$26:$I$26)</f>
        <v>109</v>
      </c>
      <c r="AI26" s="76">
        <f>LOOKUP(9.999E+307,$E$26:$J$26)</f>
        <v>109</v>
      </c>
      <c r="AJ26" s="76">
        <f>LOOKUP(9.999E+307,$E$26:$K$26)</f>
        <v>109</v>
      </c>
      <c r="AK26" s="76">
        <f>LOOKUP(9.999E+307,$E$26:$L$26)</f>
        <v>109</v>
      </c>
      <c r="AL26" s="37">
        <f>LOOKUP(9.999E+307,$E$26:$M$26)</f>
        <v>109</v>
      </c>
      <c r="AM26" s="37">
        <f>LOOKUP(9.999E+307,$E$26:$N$26)</f>
        <v>109</v>
      </c>
      <c r="AN26" s="37">
        <f>LOOKUP(9.999E+307,$E$26:$O$26)</f>
        <v>109</v>
      </c>
      <c r="AO26" s="37">
        <f>LOOKUP(9.999E+307,$E$26:$P$26)</f>
        <v>109</v>
      </c>
      <c r="AP26" s="37">
        <f>LOOKUP(9.999E+307,$E$26:$Q$26)</f>
        <v>109</v>
      </c>
      <c r="AQ26" s="37">
        <f>LOOKUP(9.999E+307,$E$26:$R$26)</f>
        <v>109</v>
      </c>
      <c r="AR26" s="37">
        <f>LOOKUP(9.999E+307,$E$26:$S$26)</f>
        <v>109</v>
      </c>
      <c r="AS26" s="37">
        <f>LOOKUP(9.999E+307,$E$26:$T$26)</f>
        <v>109</v>
      </c>
      <c r="AT26" s="37">
        <f>LOOKUP(9.999E+307,$E$26:$U$26)</f>
        <v>109</v>
      </c>
      <c r="AU26" s="37">
        <f>LOOKUP(9.999E+307,$E$26:$V$26)</f>
        <v>109</v>
      </c>
      <c r="AV26" s="37">
        <f>LOOKUP(9.999E+307,$E$26:$W$26)</f>
        <v>109</v>
      </c>
      <c r="AW26" s="37">
        <f>LOOKUP(9.999E+307,$E$26:$X$26)</f>
        <v>109</v>
      </c>
      <c r="AX26" s="37">
        <f>LOOKUP(9.999E+307,$E$26:$Y$26)</f>
        <v>109</v>
      </c>
      <c r="AY26" s="37">
        <f>LOOKUP(9.999E+307,$E$26:$Z$26)</f>
        <v>109</v>
      </c>
      <c r="AZ26" s="37">
        <f>LOOKUP(9.999E+307,$E$26:$AA$26)</f>
        <v>109</v>
      </c>
      <c r="BA26" s="37">
        <f>LOOKUP(9.999E+307,$E$26:$AB$26)</f>
        <v>109</v>
      </c>
      <c r="BB26" s="37">
        <f>LOOKUP(9.999E+307,$E$26:$AC$26)</f>
        <v>109</v>
      </c>
    </row>
    <row r="27" spans="1:54" ht="12.75">
      <c r="A27" s="151" t="s">
        <v>149</v>
      </c>
      <c r="B27" s="151" t="s">
        <v>150</v>
      </c>
      <c r="C27" s="152"/>
      <c r="D27" s="153">
        <v>111</v>
      </c>
      <c r="E27" s="150">
        <v>111</v>
      </c>
      <c r="F27" s="41">
        <f ca="1" t="shared" si="0"/>
      </c>
      <c r="G27" s="41">
        <f ca="1" t="shared" si="3"/>
      </c>
      <c r="H27" s="41">
        <f ca="1" t="shared" si="3"/>
      </c>
      <c r="I27" s="41">
        <f ca="1" t="shared" si="3"/>
      </c>
      <c r="J27" s="41">
        <f ca="1" t="shared" si="4"/>
      </c>
      <c r="K27" s="41">
        <f ca="1" t="shared" si="4"/>
      </c>
      <c r="L27" s="41">
        <f ca="1" t="shared" si="4"/>
      </c>
      <c r="M27" s="41">
        <f ca="1" t="shared" si="4"/>
      </c>
      <c r="N27" s="41">
        <f ca="1" t="shared" si="4"/>
      </c>
      <c r="O27" s="41">
        <f ca="1" t="shared" si="4"/>
      </c>
      <c r="P27" s="41">
        <f ca="1" t="shared" si="4"/>
      </c>
      <c r="Q27" s="41">
        <f ca="1" t="shared" si="4"/>
      </c>
      <c r="R27" s="41">
        <f ca="1" t="shared" si="4"/>
      </c>
      <c r="S27" s="41">
        <f ca="1" t="shared" si="4"/>
      </c>
      <c r="T27" s="41">
        <f ca="1" t="shared" si="4"/>
      </c>
      <c r="U27" s="41">
        <f ca="1" t="shared" si="4"/>
      </c>
      <c r="V27" s="41">
        <f ca="1" t="shared" si="4"/>
      </c>
      <c r="W27" s="41">
        <f ca="1" t="shared" si="4"/>
      </c>
      <c r="X27" s="41">
        <f ca="1" t="shared" si="4"/>
      </c>
      <c r="Y27" s="41">
        <f aca="true" ca="1" t="shared" si="5" ref="J27:AD42">IF(ISNA(VLOOKUP($A27,INDIRECT(Y$44),9,FALSE)),"",VLOOKUP($A27,INDIRECT(Y$44),9,FALSE))</f>
      </c>
      <c r="Z27" s="41">
        <f ca="1" t="shared" si="5"/>
      </c>
      <c r="AA27" s="41">
        <f ca="1" t="shared" si="5"/>
      </c>
      <c r="AB27" s="41">
        <f ca="1" t="shared" si="5"/>
      </c>
      <c r="AC27" s="41">
        <f ca="1" t="shared" si="5"/>
      </c>
      <c r="AD27" s="41">
        <f ca="1" t="shared" si="5"/>
      </c>
      <c r="AE27" s="76">
        <f>LOOKUP(9.999E+307,$E$27:$F$27)</f>
        <v>111</v>
      </c>
      <c r="AF27" s="76">
        <f>LOOKUP(9.999E+307,$E$27:$G$27)</f>
        <v>111</v>
      </c>
      <c r="AG27" s="76">
        <f>LOOKUP(9.999E+307,$E$27:$H$27)</f>
        <v>111</v>
      </c>
      <c r="AH27" s="76">
        <f>LOOKUP(9.999E+307,$E$27:$I$27)</f>
        <v>111</v>
      </c>
      <c r="AI27" s="76">
        <f>LOOKUP(9.999E+307,$E$27:$J$27)</f>
        <v>111</v>
      </c>
      <c r="AJ27" s="76">
        <f>LOOKUP(9.999E+307,$E$27:$K$27)</f>
        <v>111</v>
      </c>
      <c r="AK27" s="76">
        <f>LOOKUP(9.999E+307,$E$27:$L$27)</f>
        <v>111</v>
      </c>
      <c r="AL27" s="37">
        <f>LOOKUP(9.999E+307,$E$27:$M$27)</f>
        <v>111</v>
      </c>
      <c r="AM27" s="37">
        <f>LOOKUP(9.999E+307,$E$27:$N$27)</f>
        <v>111</v>
      </c>
      <c r="AN27" s="37">
        <f>LOOKUP(9.999E+307,$E$27:$O$27)</f>
        <v>111</v>
      </c>
      <c r="AO27" s="37">
        <f>LOOKUP(9.999E+307,$E$27:$P$27)</f>
        <v>111</v>
      </c>
      <c r="AP27" s="37">
        <f>LOOKUP(9.999E+307,$E$27:$Q$27)</f>
        <v>111</v>
      </c>
      <c r="AQ27" s="37">
        <f>LOOKUP(9.999E+307,$E$27:$R$27)</f>
        <v>111</v>
      </c>
      <c r="AR27" s="37">
        <f>LOOKUP(9.999E+307,$E$27:$S$27)</f>
        <v>111</v>
      </c>
      <c r="AS27" s="37">
        <f>LOOKUP(9.999E+307,$E$27:$T$27)</f>
        <v>111</v>
      </c>
      <c r="AT27" s="37">
        <f>LOOKUP(9.999E+307,$E$27:$U$27)</f>
        <v>111</v>
      </c>
      <c r="AU27" s="37">
        <f>LOOKUP(9.999E+307,$E$27:$V$27)</f>
        <v>111</v>
      </c>
      <c r="AV27" s="37">
        <f>LOOKUP(9.999E+307,$E$27:$W$27)</f>
        <v>111</v>
      </c>
      <c r="AW27" s="37">
        <f>LOOKUP(9.999E+307,$E$27:$X$27)</f>
        <v>111</v>
      </c>
      <c r="AX27" s="37">
        <f>LOOKUP(9.999E+307,$E$27:$Y$27)</f>
        <v>111</v>
      </c>
      <c r="AY27" s="37">
        <f>LOOKUP(9.999E+307,$E$27:$Z$27)</f>
        <v>111</v>
      </c>
      <c r="AZ27" s="37">
        <f>LOOKUP(9.999E+307,$E$27:$AA$27)</f>
        <v>111</v>
      </c>
      <c r="BA27" s="37">
        <f>LOOKUP(9.999E+307,$E$27:$AB$27)</f>
        <v>111</v>
      </c>
      <c r="BB27" s="37">
        <f>LOOKUP(9.999E+307,$E$27:$AC$27)</f>
        <v>111</v>
      </c>
    </row>
    <row r="28" spans="1:54" ht="12.75">
      <c r="A28" s="151" t="s">
        <v>178</v>
      </c>
      <c r="B28" s="151" t="s">
        <v>179</v>
      </c>
      <c r="C28" s="152"/>
      <c r="D28" s="153">
        <v>115</v>
      </c>
      <c r="E28" s="150">
        <v>115</v>
      </c>
      <c r="F28" s="41">
        <f ca="1" t="shared" si="0"/>
      </c>
      <c r="G28" s="41">
        <f ca="1" t="shared" si="3"/>
        <v>116</v>
      </c>
      <c r="H28" s="41">
        <f ca="1" t="shared" si="3"/>
      </c>
      <c r="I28" s="41">
        <f ca="1" t="shared" si="3"/>
        <v>118</v>
      </c>
      <c r="J28" s="41">
        <f ca="1" t="shared" si="5"/>
        <v>118</v>
      </c>
      <c r="K28" s="41">
        <f ca="1" t="shared" si="5"/>
        <v>118</v>
      </c>
      <c r="L28" s="41">
        <f ca="1" t="shared" si="5"/>
        <v>118</v>
      </c>
      <c r="M28" s="41">
        <f ca="1" t="shared" si="5"/>
      </c>
      <c r="N28" s="41">
        <f ca="1" t="shared" si="5"/>
        <v>118</v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  <c r="AA28" s="41">
        <f ca="1" t="shared" si="5"/>
      </c>
      <c r="AB28" s="41">
        <f ca="1" t="shared" si="5"/>
      </c>
      <c r="AC28" s="41">
        <f ca="1" t="shared" si="5"/>
      </c>
      <c r="AD28" s="41">
        <f ca="1" t="shared" si="5"/>
      </c>
      <c r="AE28" s="76">
        <f>LOOKUP(9.999E+307,$E$28:$F$28)</f>
        <v>115</v>
      </c>
      <c r="AF28" s="76">
        <f>LOOKUP(9.999E+307,$E$28:$G$28)</f>
        <v>116</v>
      </c>
      <c r="AG28" s="76">
        <f>LOOKUP(9.999E+307,$E$28:$H$28)</f>
        <v>116</v>
      </c>
      <c r="AH28" s="76">
        <f>LOOKUP(9.999E+307,$E$28:$I$28)</f>
        <v>118</v>
      </c>
      <c r="AI28" s="76">
        <f>LOOKUP(9.999E+307,$E$28:$J$28)</f>
        <v>118</v>
      </c>
      <c r="AJ28" s="76">
        <f>LOOKUP(9.999E+307,$E$28:$K$28)</f>
        <v>118</v>
      </c>
      <c r="AK28" s="76">
        <f>LOOKUP(9.999E+307,$E$28:$L$28)</f>
        <v>118</v>
      </c>
      <c r="AL28" s="37">
        <f>LOOKUP(9.999E+307,$E$28:$M$28)</f>
        <v>118</v>
      </c>
      <c r="AM28" s="37">
        <f>LOOKUP(9.999E+307,$E$28:$N$28)</f>
        <v>118</v>
      </c>
      <c r="AN28" s="37">
        <f>LOOKUP(9.999E+307,$E$28:$O$28)</f>
        <v>118</v>
      </c>
      <c r="AO28" s="37">
        <f>LOOKUP(9.999E+307,$E$28:$P$28)</f>
        <v>118</v>
      </c>
      <c r="AP28" s="37">
        <f>LOOKUP(9.999E+307,$E$28:$Q$28)</f>
        <v>118</v>
      </c>
      <c r="AQ28" s="37">
        <f>LOOKUP(9.999E+307,$E$28:$R$28)</f>
        <v>118</v>
      </c>
      <c r="AR28" s="37">
        <f>LOOKUP(9.999E+307,$E$28:$S$28)</f>
        <v>118</v>
      </c>
      <c r="AS28" s="37">
        <f>LOOKUP(9.999E+307,$E$28:$T$28)</f>
        <v>118</v>
      </c>
      <c r="AT28" s="37">
        <f>LOOKUP(9.999E+307,$E$28:$U$28)</f>
        <v>118</v>
      </c>
      <c r="AU28" s="37">
        <f>LOOKUP(9.999E+307,$E$28:$V$28)</f>
        <v>118</v>
      </c>
      <c r="AV28" s="37">
        <f>LOOKUP(9.999E+307,$E$28:$W$28)</f>
        <v>118</v>
      </c>
      <c r="AW28" s="37">
        <f>LOOKUP(9.999E+307,$E$28:$X$28)</f>
        <v>118</v>
      </c>
      <c r="AX28" s="37">
        <f>LOOKUP(9.999E+307,$E$28:$Y$28)</f>
        <v>118</v>
      </c>
      <c r="AY28" s="37">
        <f>LOOKUP(9.999E+307,$E$28:$Z$28)</f>
        <v>118</v>
      </c>
      <c r="AZ28" s="37">
        <f>LOOKUP(9.999E+307,$E$28:$AA$28)</f>
        <v>118</v>
      </c>
      <c r="BA28" s="37">
        <f>LOOKUP(9.999E+307,$E$28:$AB$28)</f>
        <v>118</v>
      </c>
      <c r="BB28" s="37">
        <f>LOOKUP(9.999E+307,$E$28:$AC$28)</f>
        <v>118</v>
      </c>
    </row>
    <row r="29" spans="1:54" ht="12.75">
      <c r="A29" s="151" t="s">
        <v>126</v>
      </c>
      <c r="B29" s="151" t="s">
        <v>128</v>
      </c>
      <c r="C29" s="152"/>
      <c r="D29" s="153">
        <v>105</v>
      </c>
      <c r="E29" s="150">
        <v>108</v>
      </c>
      <c r="F29" s="41">
        <f ca="1" t="shared" si="0"/>
      </c>
      <c r="G29" s="41">
        <f ca="1" t="shared" si="3"/>
      </c>
      <c r="H29" s="41">
        <f ca="1" t="shared" si="3"/>
      </c>
      <c r="I29" s="41">
        <f ca="1" t="shared" si="3"/>
      </c>
      <c r="J29" s="41">
        <f ca="1" t="shared" si="5"/>
      </c>
      <c r="K29" s="41">
        <f ca="1" t="shared" si="5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  <v>110</v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aca="true" ca="1" t="shared" si="6" ref="Y29:AD41">IF(ISNA(VLOOKUP($A29,INDIRECT(Y$44),9,FALSE)),"",VLOOKUP($A29,INDIRECT(Y$44),9,FALSE))</f>
      </c>
      <c r="Z29" s="41">
        <f ca="1" t="shared" si="5"/>
      </c>
      <c r="AA29" s="41">
        <f ca="1" t="shared" si="5"/>
      </c>
      <c r="AB29" s="41">
        <f ca="1" t="shared" si="5"/>
      </c>
      <c r="AC29" s="41">
        <f ca="1" t="shared" si="5"/>
      </c>
      <c r="AD29" s="41">
        <f ca="1" t="shared" si="5"/>
      </c>
      <c r="AE29" s="92">
        <f>LOOKUP(9.999E+307,$E$29:$F$29)</f>
        <v>108</v>
      </c>
      <c r="AF29" s="76">
        <f>LOOKUP(9.999E+307,$E$29:$G$29)</f>
        <v>108</v>
      </c>
      <c r="AG29" s="76">
        <f>LOOKUP(9.999E+307,$E$29:$H$29)</f>
        <v>108</v>
      </c>
      <c r="AH29" s="76">
        <f>LOOKUP(9.999E+307,$E$29:$I$29)</f>
        <v>108</v>
      </c>
      <c r="AI29" s="76">
        <f>LOOKUP(9.999E+307,$E$29:$J$29)</f>
        <v>108</v>
      </c>
      <c r="AJ29" s="76">
        <f>LOOKUP(9.999E+307,$E$29:$K$29)</f>
        <v>108</v>
      </c>
      <c r="AK29" s="76">
        <f>LOOKUP(9.999E+307,$E$29:$L$29)</f>
        <v>108</v>
      </c>
      <c r="AL29" s="37">
        <f>LOOKUP(9.999E+307,$E$29:$M$29)</f>
        <v>108</v>
      </c>
      <c r="AM29" s="37">
        <f>LOOKUP(9.999E+307,$E$29:$N$29)</f>
        <v>108</v>
      </c>
      <c r="AN29" s="37">
        <f>LOOKUP(9.999E+307,$E$29:$O$29)</f>
        <v>108</v>
      </c>
      <c r="AO29" s="37">
        <f>LOOKUP(9.999E+307,$E$29:$P$29)</f>
        <v>108</v>
      </c>
      <c r="AP29" s="37">
        <f>LOOKUP(9.999E+307,$E$29:$Q$29)</f>
        <v>110</v>
      </c>
      <c r="AQ29" s="37">
        <f>LOOKUP(9.999E+307,$E$29:$R$29)</f>
        <v>110</v>
      </c>
      <c r="AR29" s="37">
        <f>LOOKUP(9.999E+307,$E$29:$S$29)</f>
        <v>110</v>
      </c>
      <c r="AS29" s="37">
        <f>LOOKUP(9.999E+307,$E$29:$T$29)</f>
        <v>110</v>
      </c>
      <c r="AT29" s="37">
        <f>LOOKUP(9.999E+307,$E$29:$U$29)</f>
        <v>110</v>
      </c>
      <c r="AU29" s="37">
        <f>LOOKUP(9.999E+307,$E$29:$V$29)</f>
        <v>110</v>
      </c>
      <c r="AV29" s="37">
        <f>LOOKUP(9.999E+307,$E$29:$W$29)</f>
        <v>110</v>
      </c>
      <c r="AW29" s="37">
        <f>LOOKUP(9.999E+307,$E$29:$X$29)</f>
        <v>110</v>
      </c>
      <c r="AX29" s="37">
        <f>LOOKUP(9.999E+307,$E$29:$Y$29)</f>
        <v>110</v>
      </c>
      <c r="AY29" s="37">
        <f>LOOKUP(9.999E+307,$E$29:$Z$29)</f>
        <v>110</v>
      </c>
      <c r="AZ29" s="37">
        <f>LOOKUP(9.999E+307,$E$29:$AA$29)</f>
        <v>110</v>
      </c>
      <c r="BA29" s="37">
        <f>LOOKUP(9.999E+307,$E$29:$AB$29)</f>
        <v>110</v>
      </c>
      <c r="BB29" s="37">
        <f>LOOKUP(9.999E+307,$E$29:$AC$29)</f>
        <v>110</v>
      </c>
    </row>
    <row r="30" spans="1:54" ht="12.75">
      <c r="A30" s="151" t="s">
        <v>14</v>
      </c>
      <c r="B30" s="154" t="s">
        <v>13</v>
      </c>
      <c r="C30" s="155"/>
      <c r="D30" s="156">
        <v>105</v>
      </c>
      <c r="E30" s="150">
        <v>105</v>
      </c>
      <c r="F30" s="41">
        <f ca="1" t="shared" si="0"/>
      </c>
      <c r="G30" s="41">
        <f ca="1" t="shared" si="3"/>
      </c>
      <c r="H30" s="41">
        <f ca="1" t="shared" si="3"/>
      </c>
      <c r="I30" s="41">
        <f ca="1" t="shared" si="3"/>
      </c>
      <c r="J30" s="41">
        <f ca="1" t="shared" si="5"/>
      </c>
      <c r="K30" s="41">
        <f ca="1" t="shared" si="5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aca="true" ca="1" t="shared" si="7" ref="V30:X41">IF(ISNA(VLOOKUP($A30,INDIRECT(V$44),9,FALSE)),"",VLOOKUP($A30,INDIRECT(V$44),9,FALSE))</f>
      </c>
      <c r="W30" s="41">
        <f ca="1" t="shared" si="7"/>
      </c>
      <c r="X30" s="41">
        <f ca="1" t="shared" si="5"/>
      </c>
      <c r="Y30" s="41">
        <f ca="1" t="shared" si="6"/>
      </c>
      <c r="Z30" s="41">
        <f ca="1" t="shared" si="6"/>
      </c>
      <c r="AA30" s="41">
        <f ca="1" t="shared" si="5"/>
      </c>
      <c r="AB30" s="41">
        <f ca="1" t="shared" si="5"/>
      </c>
      <c r="AC30" s="41">
        <f ca="1" t="shared" si="5"/>
      </c>
      <c r="AD30" s="41">
        <f ca="1" t="shared" si="5"/>
      </c>
      <c r="AE30" s="92">
        <f>LOOKUP(9.999E+307,$E$30:$F$30)</f>
        <v>105</v>
      </c>
      <c r="AF30" s="76">
        <f>LOOKUP(9.999E+307,$E$30:$G$30)</f>
        <v>105</v>
      </c>
      <c r="AG30" s="76">
        <f>LOOKUP(9.999E+307,$E$30:$H$30)</f>
        <v>105</v>
      </c>
      <c r="AH30" s="76">
        <f>LOOKUP(9.999E+307,$E$30:$I$30)</f>
        <v>105</v>
      </c>
      <c r="AI30" s="76">
        <f>LOOKUP(9.999E+307,$E$30:$J$30)</f>
        <v>105</v>
      </c>
      <c r="AJ30" s="76">
        <f>LOOKUP(9.999E+307,$E$30:$K$30)</f>
        <v>105</v>
      </c>
      <c r="AK30" s="76">
        <f>LOOKUP(9.999E+307,$E$30:$L$30)</f>
        <v>105</v>
      </c>
      <c r="AL30" s="37">
        <f>LOOKUP(9.999E+307,$E$30:$M$30)</f>
        <v>105</v>
      </c>
      <c r="AM30" s="37">
        <f>LOOKUP(9.999E+307,$E$30:$N$30)</f>
        <v>105</v>
      </c>
      <c r="AN30" s="37">
        <f>LOOKUP(9.999E+307,$E$30:$O$30)</f>
        <v>105</v>
      </c>
      <c r="AO30" s="37">
        <f>LOOKUP(9.999E+307,$E$30:$P$30)</f>
        <v>105</v>
      </c>
      <c r="AP30" s="37">
        <f>LOOKUP(9.999E+307,$E$30:$Q$30)</f>
        <v>105</v>
      </c>
      <c r="AQ30" s="37">
        <f>LOOKUP(9.999E+307,$E$30:$R$30)</f>
        <v>105</v>
      </c>
      <c r="AR30" s="37">
        <f>LOOKUP(9.999E+307,$E$30:$S$30)</f>
        <v>105</v>
      </c>
      <c r="AS30" s="37">
        <f>LOOKUP(9.999E+307,$E$30:$T$30)</f>
        <v>105</v>
      </c>
      <c r="AT30" s="37">
        <f>LOOKUP(9.999E+307,$E$30:$U$30)</f>
        <v>105</v>
      </c>
      <c r="AU30" s="37">
        <f>LOOKUP(9.999E+307,$E$30:$V$30)</f>
        <v>105</v>
      </c>
      <c r="AV30" s="37">
        <f>LOOKUP(9.999E+307,$E$30:$W$30)</f>
        <v>105</v>
      </c>
      <c r="AW30" s="37">
        <f>LOOKUP(9.999E+307,$E$30:$X$30)</f>
        <v>105</v>
      </c>
      <c r="AX30" s="37">
        <f>LOOKUP(9.999E+307,$E$30:$Y$30)</f>
        <v>105</v>
      </c>
      <c r="AY30" s="37">
        <f>LOOKUP(9.999E+307,$E$30:$Z$30)</f>
        <v>105</v>
      </c>
      <c r="AZ30" s="37">
        <f>LOOKUP(9.999E+307,$E$30:$AA$30)</f>
        <v>105</v>
      </c>
      <c r="BA30" s="37">
        <f>LOOKUP(9.999E+307,$E$30:$AB$30)</f>
        <v>105</v>
      </c>
      <c r="BB30" s="37">
        <f>LOOKUP(9.999E+307,$E$30:$AC$30)</f>
        <v>105</v>
      </c>
    </row>
    <row r="31" spans="1:54" ht="12.75">
      <c r="A31" s="151" t="s">
        <v>131</v>
      </c>
      <c r="B31" s="154" t="s">
        <v>132</v>
      </c>
      <c r="C31" s="155"/>
      <c r="D31" s="156">
        <v>104</v>
      </c>
      <c r="E31" s="150">
        <v>100</v>
      </c>
      <c r="F31" s="41">
        <f ca="1" t="shared" si="0"/>
      </c>
      <c r="G31" s="41">
        <f ca="1" t="shared" si="3"/>
      </c>
      <c r="H31" s="41">
        <f ca="1" t="shared" si="3"/>
      </c>
      <c r="I31" s="41">
        <f ca="1" t="shared" si="3"/>
      </c>
      <c r="J31" s="41">
        <f ca="1" t="shared" si="5"/>
      </c>
      <c r="K31" s="41">
        <f ca="1" t="shared" si="5"/>
      </c>
      <c r="L31" s="41">
        <f ca="1" t="shared" si="5"/>
      </c>
      <c r="M31" s="41">
        <f ca="1" t="shared" si="5"/>
      </c>
      <c r="N31" s="41">
        <f ca="1" t="shared" si="5"/>
      </c>
      <c r="O31" s="41">
        <f ca="1" t="shared" si="5"/>
      </c>
      <c r="P31" s="41">
        <f ca="1" t="shared" si="5"/>
      </c>
      <c r="Q31" s="41">
        <f ca="1" t="shared" si="5"/>
      </c>
      <c r="R31" s="41">
        <f ca="1" t="shared" si="5"/>
      </c>
      <c r="S31" s="41">
        <f ca="1" t="shared" si="5"/>
      </c>
      <c r="T31" s="41">
        <f ca="1" t="shared" si="5"/>
      </c>
      <c r="U31" s="41">
        <f ca="1" t="shared" si="5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6"/>
      </c>
      <c r="Z31" s="41">
        <f ca="1" t="shared" si="6"/>
      </c>
      <c r="AA31" s="41">
        <f ca="1" t="shared" si="6"/>
      </c>
      <c r="AB31" s="41">
        <f ca="1" t="shared" si="6"/>
      </c>
      <c r="AC31" s="41">
        <f ca="1" t="shared" si="5"/>
      </c>
      <c r="AD31" s="41">
        <f ca="1" t="shared" si="5"/>
      </c>
      <c r="AE31" s="92">
        <f>LOOKUP(9.999E+307,$E$31:$F$31)</f>
        <v>100</v>
      </c>
      <c r="AF31" s="76">
        <f>LOOKUP(9.999E+307,$E$31:$G$31)</f>
        <v>100</v>
      </c>
      <c r="AG31" s="76">
        <f>LOOKUP(9.999E+307,$E$31:$H$31)</f>
        <v>100</v>
      </c>
      <c r="AH31" s="76">
        <f>LOOKUP(9.999E+307,$E$31:$I$31)</f>
        <v>100</v>
      </c>
      <c r="AI31" s="76">
        <f>LOOKUP(9.999E+307,$E$31:$J$31)</f>
        <v>100</v>
      </c>
      <c r="AJ31" s="76">
        <f>LOOKUP(9.999E+307,$E$31:$K$31)</f>
        <v>100</v>
      </c>
      <c r="AK31" s="76">
        <f>LOOKUP(9.999E+307,$E$31:$L$31)</f>
        <v>100</v>
      </c>
      <c r="AL31" s="37">
        <f>LOOKUP(9.999E+307,$E$31:$M$31)</f>
        <v>100</v>
      </c>
      <c r="AM31" s="37">
        <f>LOOKUP(9.999E+307,$E$31:$N$31)</f>
        <v>100</v>
      </c>
      <c r="AN31" s="37">
        <f>LOOKUP(9.999E+307,$E$31:$O$31)</f>
        <v>100</v>
      </c>
      <c r="AO31" s="37">
        <f>LOOKUP(9.999E+307,$E$31:$P$31)</f>
        <v>100</v>
      </c>
      <c r="AP31" s="37">
        <f>LOOKUP(9.999E+307,$E$31:$Q$31)</f>
        <v>100</v>
      </c>
      <c r="AQ31" s="37">
        <f>LOOKUP(9.999E+307,$E$31:$R$31)</f>
        <v>100</v>
      </c>
      <c r="AR31" s="37">
        <f>LOOKUP(9.999E+307,$E$31:$S$31)</f>
        <v>100</v>
      </c>
      <c r="AS31" s="37">
        <f>LOOKUP(9.999E+307,$E$31:$T$31)</f>
        <v>100</v>
      </c>
      <c r="AT31" s="37">
        <f>LOOKUP(9.999E+307,$E$31:$U$31)</f>
        <v>100</v>
      </c>
      <c r="AU31" s="37">
        <f>LOOKUP(9.999E+307,$E$31:$V$31)</f>
        <v>100</v>
      </c>
      <c r="AV31" s="37">
        <f>LOOKUP(9.999E+307,$E$31:$W$31)</f>
        <v>100</v>
      </c>
      <c r="AW31" s="37">
        <f>LOOKUP(9.999E+307,$E$31:$X$31)</f>
        <v>100</v>
      </c>
      <c r="AX31" s="37">
        <f>LOOKUP(9.999E+307,$E$31:$Y$31)</f>
        <v>100</v>
      </c>
      <c r="AY31" s="37">
        <f>LOOKUP(9.999E+307,$E$31:$Z$31)</f>
        <v>100</v>
      </c>
      <c r="AZ31" s="37">
        <f>LOOKUP(9.999E+307,$E$31:$AA$31)</f>
        <v>100</v>
      </c>
      <c r="BA31" s="37">
        <f>LOOKUP(9.999E+307,$E$31:$AB$31)</f>
        <v>100</v>
      </c>
      <c r="BB31" s="37">
        <f>LOOKUP(9.999E+307,$E$31:$AC$31)</f>
        <v>100</v>
      </c>
    </row>
    <row r="32" spans="1:54" ht="12.75">
      <c r="A32" s="151" t="s">
        <v>5</v>
      </c>
      <c r="B32" s="154" t="s">
        <v>102</v>
      </c>
      <c r="C32" s="155"/>
      <c r="D32" s="156">
        <v>105</v>
      </c>
      <c r="E32" s="150">
        <v>102</v>
      </c>
      <c r="F32" s="41">
        <f ca="1" t="shared" si="0"/>
      </c>
      <c r="G32" s="41">
        <f ca="1" t="shared" si="3"/>
      </c>
      <c r="H32" s="41">
        <f ca="1" t="shared" si="3"/>
      </c>
      <c r="I32" s="41">
        <f ca="1" t="shared" si="3"/>
      </c>
      <c r="J32" s="41">
        <f ca="1" t="shared" si="5"/>
      </c>
      <c r="K32" s="41">
        <f ca="1" t="shared" si="5"/>
      </c>
      <c r="L32" s="41">
        <f ca="1" t="shared" si="5"/>
      </c>
      <c r="M32" s="41">
        <f ca="1" t="shared" si="5"/>
      </c>
      <c r="N32" s="41">
        <f ca="1" t="shared" si="5"/>
      </c>
      <c r="O32" s="41">
        <f ca="1" t="shared" si="5"/>
      </c>
      <c r="P32" s="41">
        <f ca="1" t="shared" si="5"/>
      </c>
      <c r="Q32" s="41">
        <f ca="1" t="shared" si="5"/>
      </c>
      <c r="R32" s="41">
        <f ca="1" t="shared" si="5"/>
      </c>
      <c r="S32" s="41">
        <f ca="1" t="shared" si="5"/>
      </c>
      <c r="T32" s="41">
        <f ca="1" t="shared" si="5"/>
      </c>
      <c r="U32" s="41">
        <f ca="1" t="shared" si="5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6"/>
      </c>
      <c r="Z32" s="41">
        <f ca="1" t="shared" si="6"/>
      </c>
      <c r="AA32" s="41">
        <f ca="1" t="shared" si="6"/>
      </c>
      <c r="AB32" s="41">
        <f ca="1" t="shared" si="6"/>
      </c>
      <c r="AC32" s="41">
        <f ca="1" t="shared" si="6"/>
      </c>
      <c r="AD32" s="41">
        <f ca="1" t="shared" si="5"/>
      </c>
      <c r="AE32" s="92">
        <f>LOOKUP(9.999E+307,$E$32:$F$32)</f>
        <v>102</v>
      </c>
      <c r="AF32" s="76">
        <f>LOOKUP(9.999E+307,$E$32:$G$32)</f>
        <v>102</v>
      </c>
      <c r="AG32" s="76">
        <f>LOOKUP(9.999E+307,$E$32:$H$32)</f>
        <v>102</v>
      </c>
      <c r="AH32" s="76">
        <f>LOOKUP(9.999E+307,$E$32:$I$32)</f>
        <v>102</v>
      </c>
      <c r="AI32" s="76">
        <f>LOOKUP(9.999E+307,$E$32:$J$32)</f>
        <v>102</v>
      </c>
      <c r="AJ32" s="76">
        <f>LOOKUP(9.999E+307,$E$32:$K$32)</f>
        <v>102</v>
      </c>
      <c r="AK32" s="76">
        <f>LOOKUP(9.999E+307,$E$32:$L$32)</f>
        <v>102</v>
      </c>
      <c r="AL32" s="37">
        <f>LOOKUP(9.999E+307,$E$32:$M$32)</f>
        <v>102</v>
      </c>
      <c r="AM32" s="37">
        <f>LOOKUP(9.999E+307,$E$32:$N$32)</f>
        <v>102</v>
      </c>
      <c r="AN32" s="37">
        <f>LOOKUP(9.999E+307,$E$32:$O$32)</f>
        <v>102</v>
      </c>
      <c r="AO32" s="37">
        <f>LOOKUP(9.999E+307,$E$32:$P$32)</f>
        <v>102</v>
      </c>
      <c r="AP32" s="37">
        <f>LOOKUP(9.999E+307,$E$32:$Q$32)</f>
        <v>102</v>
      </c>
      <c r="AQ32" s="37">
        <f>LOOKUP(9.999E+307,$E$32:$R$32)</f>
        <v>102</v>
      </c>
      <c r="AR32" s="37">
        <f>LOOKUP(9.999E+307,$E$32:$S$32)</f>
        <v>102</v>
      </c>
      <c r="AS32" s="37">
        <f>LOOKUP(9.999E+307,$E$32:$T$32)</f>
        <v>102</v>
      </c>
      <c r="AT32" s="37">
        <f>LOOKUP(9.999E+307,$E$32:$U$32)</f>
        <v>102</v>
      </c>
      <c r="AU32" s="37">
        <f>LOOKUP(9.999E+307,$E$32:$V$32)</f>
        <v>102</v>
      </c>
      <c r="AV32" s="37">
        <f>LOOKUP(9.999E+307,$E$32:$W$32)</f>
        <v>102</v>
      </c>
      <c r="AW32" s="37">
        <f>LOOKUP(9.999E+307,$E$32:$X$32)</f>
        <v>102</v>
      </c>
      <c r="AX32" s="37">
        <f>LOOKUP(9.999E+307,$E$32:$Y$32)</f>
        <v>102</v>
      </c>
      <c r="AY32" s="37">
        <f>LOOKUP(9.999E+307,$E$32:$Z$32)</f>
        <v>102</v>
      </c>
      <c r="AZ32" s="37">
        <f>LOOKUP(9.999E+307,$E$32:$AA$32)</f>
        <v>102</v>
      </c>
      <c r="BA32" s="37">
        <f>LOOKUP(9.999E+307,$E$32:$AB$32)</f>
        <v>102</v>
      </c>
      <c r="BB32" s="37">
        <f>LOOKUP(9.999E+307,$E$32:$AC$32)</f>
        <v>102</v>
      </c>
    </row>
    <row r="33" spans="1:54" ht="12.75">
      <c r="A33" s="151" t="s">
        <v>165</v>
      </c>
      <c r="B33" s="154" t="s">
        <v>175</v>
      </c>
      <c r="C33" s="155"/>
      <c r="D33" s="156">
        <v>108</v>
      </c>
      <c r="E33" s="150">
        <v>120</v>
      </c>
      <c r="F33" s="41">
        <f ca="1" t="shared" si="0"/>
        <v>122</v>
      </c>
      <c r="G33" s="41">
        <f ca="1" t="shared" si="3"/>
        <v>124</v>
      </c>
      <c r="H33" s="41">
        <f ca="1" t="shared" si="3"/>
      </c>
      <c r="I33" s="41">
        <f ca="1" t="shared" si="3"/>
        <v>125</v>
      </c>
      <c r="J33" s="41">
        <f ca="1" t="shared" si="5"/>
        <v>125</v>
      </c>
      <c r="K33" s="41">
        <f ca="1" t="shared" si="5"/>
        <v>125</v>
      </c>
      <c r="L33" s="41">
        <f ca="1" t="shared" si="5"/>
      </c>
      <c r="M33" s="41">
        <f ca="1" t="shared" si="5"/>
        <v>125</v>
      </c>
      <c r="N33" s="41">
        <f ca="1" t="shared" si="5"/>
      </c>
      <c r="O33" s="41">
        <f ca="1" t="shared" si="5"/>
        <v>125</v>
      </c>
      <c r="P33" s="41">
        <f ca="1" t="shared" si="5"/>
        <v>124</v>
      </c>
      <c r="Q33" s="41">
        <f ca="1" t="shared" si="5"/>
        <v>125</v>
      </c>
      <c r="R33" s="41">
        <f ca="1" t="shared" si="5"/>
        <v>123</v>
      </c>
      <c r="S33" s="41">
        <f ca="1" t="shared" si="5"/>
      </c>
      <c r="T33" s="41">
        <f ca="1" t="shared" si="5"/>
      </c>
      <c r="U33" s="41">
        <f aca="true" ca="1" t="shared" si="8" ref="U33:U41">IF(ISNA(VLOOKUP($A33,INDIRECT(U$44),9,FALSE)),"",VLOOKUP($A33,INDIRECT(U$44),9,FALSE))</f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6"/>
      </c>
      <c r="Z33" s="41">
        <f ca="1" t="shared" si="6"/>
      </c>
      <c r="AA33" s="41">
        <f ca="1" t="shared" si="6"/>
      </c>
      <c r="AB33" s="41">
        <f ca="1" t="shared" si="6"/>
      </c>
      <c r="AC33" s="41">
        <f ca="1" t="shared" si="6"/>
      </c>
      <c r="AD33" s="41">
        <f ca="1" t="shared" si="5"/>
      </c>
      <c r="AE33" s="92">
        <f>LOOKUP(9.999E+307,$E$33:$F$33)</f>
        <v>122</v>
      </c>
      <c r="AF33" s="76">
        <f>LOOKUP(9.999E+307,$E$33:$G$33)</f>
        <v>124</v>
      </c>
      <c r="AG33" s="76">
        <f>LOOKUP(9.999E+307,$E$33:$H$33)</f>
        <v>124</v>
      </c>
      <c r="AH33" s="76">
        <f>LOOKUP(9.999E+307,$E$33:$I$33)</f>
        <v>125</v>
      </c>
      <c r="AI33" s="76">
        <f>LOOKUP(9.999E+307,$E$33:$J$33)</f>
        <v>125</v>
      </c>
      <c r="AJ33" s="76">
        <f>LOOKUP(9.999E+307,$E$33:$K$33)</f>
        <v>125</v>
      </c>
      <c r="AK33" s="76">
        <f>LOOKUP(9.999E+307,$E$33:$L$33)</f>
        <v>125</v>
      </c>
      <c r="AL33" s="37">
        <f>LOOKUP(9.999E+307,$E$33:$M$33)</f>
        <v>125</v>
      </c>
      <c r="AM33" s="37">
        <f>LOOKUP(9.999E+307,$E$33:$N$33)</f>
        <v>125</v>
      </c>
      <c r="AN33" s="37">
        <f>LOOKUP(9.999E+307,$E$33:$O$33)</f>
        <v>125</v>
      </c>
      <c r="AO33" s="37">
        <f>LOOKUP(9.999E+307,$E$33:$P$33)</f>
        <v>124</v>
      </c>
      <c r="AP33" s="37">
        <f>LOOKUP(9.999E+307,$E$33:$Q$33)</f>
        <v>125</v>
      </c>
      <c r="AQ33" s="37">
        <f>LOOKUP(9.999E+307,$E$33:$R$33)</f>
        <v>123</v>
      </c>
      <c r="AR33" s="37">
        <f>LOOKUP(9.999E+307,$E$33:$S$33)</f>
        <v>123</v>
      </c>
      <c r="AS33" s="37">
        <f>LOOKUP(9.999E+307,$E$33:$T$33)</f>
        <v>123</v>
      </c>
      <c r="AT33" s="37">
        <f>LOOKUP(9.999E+307,$E$33:$U$33)</f>
        <v>123</v>
      </c>
      <c r="AU33" s="37">
        <f>LOOKUP(9.999E+307,$E$33:$V$33)</f>
        <v>123</v>
      </c>
      <c r="AV33" s="37">
        <f>LOOKUP(9.999E+307,$E$33:$W$33)</f>
        <v>123</v>
      </c>
      <c r="AW33" s="37">
        <f>LOOKUP(9.999E+307,$E$33:$X$33)</f>
        <v>123</v>
      </c>
      <c r="AX33" s="37">
        <f>LOOKUP(9.999E+307,$E$33:$Y$33)</f>
        <v>123</v>
      </c>
      <c r="AY33" s="37">
        <f>LOOKUP(9.999E+307,$E$33:$Z$33)</f>
        <v>123</v>
      </c>
      <c r="AZ33" s="37">
        <f>LOOKUP(9.999E+307,$E$33:$AA$33)</f>
        <v>123</v>
      </c>
      <c r="BA33" s="37">
        <f>LOOKUP(9.999E+307,$E$33:$AB$33)</f>
        <v>123</v>
      </c>
      <c r="BB33" s="37">
        <f>LOOKUP(9.999E+307,$E$33:$AC$33)</f>
        <v>123</v>
      </c>
    </row>
    <row r="34" spans="1:54" ht="12.75">
      <c r="A34" s="151" t="s">
        <v>143</v>
      </c>
      <c r="B34" s="154" t="s">
        <v>144</v>
      </c>
      <c r="C34" s="155"/>
      <c r="D34" s="156">
        <v>113</v>
      </c>
      <c r="E34" s="150">
        <v>117</v>
      </c>
      <c r="F34" s="41">
        <f ca="1" t="shared" si="0"/>
      </c>
      <c r="G34" s="41">
        <f ca="1" t="shared" si="3"/>
      </c>
      <c r="H34" s="41">
        <f ca="1" t="shared" si="3"/>
      </c>
      <c r="I34" s="41">
        <f ca="1" t="shared" si="3"/>
      </c>
      <c r="J34" s="41">
        <f ca="1" t="shared" si="5"/>
      </c>
      <c r="K34" s="41">
        <f ca="1" t="shared" si="5"/>
      </c>
      <c r="L34" s="41">
        <f ca="1" t="shared" si="5"/>
      </c>
      <c r="M34" s="41">
        <f ca="1" t="shared" si="5"/>
      </c>
      <c r="N34" s="41">
        <f ca="1" t="shared" si="5"/>
      </c>
      <c r="O34" s="41">
        <f ca="1" t="shared" si="5"/>
      </c>
      <c r="P34" s="41">
        <f ca="1" t="shared" si="5"/>
      </c>
      <c r="Q34" s="41">
        <f ca="1" t="shared" si="5"/>
      </c>
      <c r="R34" s="41">
        <f ca="1" t="shared" si="5"/>
      </c>
      <c r="S34" s="41">
        <f ca="1" t="shared" si="5"/>
      </c>
      <c r="T34" s="41">
        <f ca="1" t="shared" si="5"/>
      </c>
      <c r="U34" s="41">
        <f ca="1" t="shared" si="8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6"/>
      </c>
      <c r="Z34" s="41">
        <f ca="1" t="shared" si="6"/>
      </c>
      <c r="AA34" s="41">
        <f ca="1" t="shared" si="6"/>
      </c>
      <c r="AB34" s="41">
        <f ca="1" t="shared" si="6"/>
      </c>
      <c r="AC34" s="41">
        <f ca="1" t="shared" si="6"/>
      </c>
      <c r="AD34" s="41">
        <f ca="1" t="shared" si="6"/>
      </c>
      <c r="AE34" s="92">
        <f>LOOKUP(9.999E+307,$E$34:$F$34)</f>
        <v>117</v>
      </c>
      <c r="AF34" s="76">
        <f>LOOKUP(9.999E+307,$E$34:$G$34)</f>
        <v>117</v>
      </c>
      <c r="AG34" s="76">
        <f>LOOKUP(9.999E+307,$E$34:$H$34)</f>
        <v>117</v>
      </c>
      <c r="AH34" s="76">
        <f>LOOKUP(9.999E+307,$E$34:$I$34)</f>
        <v>117</v>
      </c>
      <c r="AI34" s="76">
        <f>LOOKUP(9.999E+307,$E$34:$J$34)</f>
        <v>117</v>
      </c>
      <c r="AJ34" s="76">
        <f>LOOKUP(9.999E+307,$E$34:$K$34)</f>
        <v>117</v>
      </c>
      <c r="AK34" s="76">
        <f>LOOKUP(9.999E+307,$E$34:$L$34)</f>
        <v>117</v>
      </c>
      <c r="AL34" s="37">
        <f>LOOKUP(9.999E+307,$E$34:$M$34)</f>
        <v>117</v>
      </c>
      <c r="AM34" s="37">
        <f>LOOKUP(9.999E+307,$E$34:$N$34)</f>
        <v>117</v>
      </c>
      <c r="AN34" s="37">
        <f>LOOKUP(9.999E+307,$E$34:$O$34)</f>
        <v>117</v>
      </c>
      <c r="AO34" s="37">
        <f>LOOKUP(9.999E+307,$E$34:$P$34)</f>
        <v>117</v>
      </c>
      <c r="AP34" s="37">
        <f>LOOKUP(9.999E+307,$E$34:$Q$34)</f>
        <v>117</v>
      </c>
      <c r="AQ34" s="37">
        <f>LOOKUP(9.999E+307,$E$34:$R$34)</f>
        <v>117</v>
      </c>
      <c r="AR34" s="37">
        <f>LOOKUP(9.999E+307,$E$34:$S$34)</f>
        <v>117</v>
      </c>
      <c r="AS34" s="37">
        <f>LOOKUP(9.999E+307,$E$34:$T$34)</f>
        <v>117</v>
      </c>
      <c r="AT34" s="37">
        <f>LOOKUP(9.999E+307,$E$34:$U$34)</f>
        <v>117</v>
      </c>
      <c r="AU34" s="37">
        <f>LOOKUP(9.999E+307,$E$34:$V$34)</f>
        <v>117</v>
      </c>
      <c r="AV34" s="37">
        <f>LOOKUP(9.999E+307,$E$34:$W$34)</f>
        <v>117</v>
      </c>
      <c r="AW34" s="37">
        <f>LOOKUP(9.999E+307,$E$34:$X$34)</f>
        <v>117</v>
      </c>
      <c r="AX34" s="37">
        <f>LOOKUP(9.999E+307,$E$34:$Y$34)</f>
        <v>117</v>
      </c>
      <c r="AY34" s="37">
        <f>LOOKUP(9.999E+307,$E$34:$Z$34)</f>
        <v>117</v>
      </c>
      <c r="AZ34" s="37">
        <f>LOOKUP(9.999E+307,$E$34:$AA$34)</f>
        <v>117</v>
      </c>
      <c r="BA34" s="37">
        <f>LOOKUP(9.999E+307,$E$34:$AB$34)</f>
        <v>117</v>
      </c>
      <c r="BB34" s="37">
        <f>LOOKUP(9.999E+307,$E$34:$AC$34)</f>
        <v>117</v>
      </c>
    </row>
    <row r="35" spans="1:54" ht="12.75">
      <c r="A35" s="151" t="s">
        <v>4</v>
      </c>
      <c r="B35" s="154" t="s">
        <v>28</v>
      </c>
      <c r="C35" s="155"/>
      <c r="D35" s="156">
        <v>99</v>
      </c>
      <c r="E35" s="150">
        <v>99</v>
      </c>
      <c r="F35" s="41">
        <f ca="1" t="shared" si="0"/>
      </c>
      <c r="G35" s="41">
        <f ca="1" t="shared" si="3"/>
      </c>
      <c r="H35" s="41">
        <f ca="1" t="shared" si="3"/>
      </c>
      <c r="I35" s="41">
        <f ca="1" t="shared" si="3"/>
      </c>
      <c r="J35" s="41">
        <f ca="1" t="shared" si="5"/>
      </c>
      <c r="K35" s="41">
        <f ca="1" t="shared" si="5"/>
      </c>
      <c r="L35" s="41">
        <f ca="1" t="shared" si="5"/>
      </c>
      <c r="M35" s="41">
        <f ca="1" t="shared" si="5"/>
      </c>
      <c r="N35" s="41">
        <f ca="1" t="shared" si="5"/>
      </c>
      <c r="O35" s="41">
        <f ca="1" t="shared" si="5"/>
      </c>
      <c r="P35" s="41">
        <f ca="1" t="shared" si="5"/>
      </c>
      <c r="Q35" s="41">
        <f ca="1" t="shared" si="5"/>
      </c>
      <c r="R35" s="41">
        <f ca="1" t="shared" si="5"/>
      </c>
      <c r="S35" s="41">
        <f ca="1" t="shared" si="5"/>
      </c>
      <c r="T35" s="41">
        <f ca="1" t="shared" si="5"/>
      </c>
      <c r="U35" s="41">
        <f ca="1" t="shared" si="8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6"/>
      </c>
      <c r="Z35" s="41">
        <f ca="1" t="shared" si="6"/>
      </c>
      <c r="AA35" s="41">
        <f ca="1" t="shared" si="6"/>
      </c>
      <c r="AB35" s="41">
        <f ca="1" t="shared" si="6"/>
      </c>
      <c r="AC35" s="41">
        <f ca="1" t="shared" si="6"/>
      </c>
      <c r="AD35" s="41">
        <f ca="1" t="shared" si="6"/>
      </c>
      <c r="AE35" s="92">
        <f>LOOKUP(9.999E+307,$E$35:$F$35)</f>
        <v>99</v>
      </c>
      <c r="AF35" s="76">
        <f>LOOKUP(9.999E+307,$E$35:$G$35)</f>
        <v>99</v>
      </c>
      <c r="AG35" s="76">
        <f>LOOKUP(9.999E+307,$E$35:$H$35)</f>
        <v>99</v>
      </c>
      <c r="AH35" s="76">
        <f>LOOKUP(9.999E+307,$E$35:$I$35)</f>
        <v>99</v>
      </c>
      <c r="AI35" s="76">
        <f>LOOKUP(9.999E+307,$E$35:$J$35)</f>
        <v>99</v>
      </c>
      <c r="AJ35" s="76">
        <f>LOOKUP(9.999E+307,$E$35:$K$35)</f>
        <v>99</v>
      </c>
      <c r="AK35" s="76">
        <f>LOOKUP(9.999E+307,$E$35:$L$35)</f>
        <v>99</v>
      </c>
      <c r="AL35" s="37">
        <f>LOOKUP(9.999E+307,$E$35:$M$35)</f>
        <v>99</v>
      </c>
      <c r="AM35" s="37">
        <f>LOOKUP(9.999E+307,$E$35:$N$35)</f>
        <v>99</v>
      </c>
      <c r="AN35" s="37">
        <f>LOOKUP(9.999E+307,$E$35:$O$35)</f>
        <v>99</v>
      </c>
      <c r="AO35" s="37">
        <f>LOOKUP(9.999E+307,$E$35:$P$35)</f>
        <v>99</v>
      </c>
      <c r="AP35" s="37">
        <f>LOOKUP(9.999E+307,$E$35:$Q$35)</f>
        <v>99</v>
      </c>
      <c r="AQ35" s="37">
        <f>LOOKUP(9.999E+307,$E$35:$R$35)</f>
        <v>99</v>
      </c>
      <c r="AR35" s="37">
        <f>LOOKUP(9.999E+307,$E$35:$S$35)</f>
        <v>99</v>
      </c>
      <c r="AS35" s="37">
        <f>LOOKUP(9.999E+307,$E$35:$T$35)</f>
        <v>99</v>
      </c>
      <c r="AT35" s="37">
        <f>LOOKUP(9.999E+307,$E$35:$U$35)</f>
        <v>99</v>
      </c>
      <c r="AU35" s="37">
        <f>LOOKUP(9.999E+307,$E$35:$V$35)</f>
        <v>99</v>
      </c>
      <c r="AV35" s="37">
        <f>LOOKUP(9.999E+307,$E$35:$W$35)</f>
        <v>99</v>
      </c>
      <c r="AW35" s="37">
        <f>LOOKUP(9.999E+307,$E$35:$X$35)</f>
        <v>99</v>
      </c>
      <c r="AX35" s="37">
        <f>LOOKUP(9.999E+307,$E$35:$Y$35)</f>
        <v>99</v>
      </c>
      <c r="AY35" s="37">
        <f>LOOKUP(9.999E+307,$E$35:$Z$35)</f>
        <v>99</v>
      </c>
      <c r="AZ35" s="37">
        <f>LOOKUP(9.999E+307,$E$35:$AA$35)</f>
        <v>99</v>
      </c>
      <c r="BA35" s="37">
        <f>LOOKUP(9.999E+307,$E$35:$AB$35)</f>
        <v>99</v>
      </c>
      <c r="BB35" s="37">
        <f>LOOKUP(9.999E+307,$E$35:$AC$35)</f>
        <v>99</v>
      </c>
    </row>
    <row r="36" spans="1:54" ht="12.75">
      <c r="A36" s="151" t="s">
        <v>181</v>
      </c>
      <c r="B36" s="154" t="s">
        <v>179</v>
      </c>
      <c r="C36" s="155"/>
      <c r="D36" s="156">
        <v>115</v>
      </c>
      <c r="E36" s="150">
        <v>115</v>
      </c>
      <c r="F36" s="41">
        <f ca="1" t="shared" si="0"/>
      </c>
      <c r="G36" s="41">
        <f ca="1" t="shared" si="3"/>
      </c>
      <c r="H36" s="41">
        <f ca="1" t="shared" si="3"/>
      </c>
      <c r="I36" s="41">
        <f ca="1" t="shared" si="3"/>
      </c>
      <c r="J36" s="41">
        <f ca="1" t="shared" si="5"/>
      </c>
      <c r="K36" s="41">
        <f ca="1" t="shared" si="5"/>
      </c>
      <c r="L36" s="41">
        <f ca="1" t="shared" si="5"/>
        <v>115</v>
      </c>
      <c r="M36" s="41">
        <f ca="1" t="shared" si="5"/>
        <v>117</v>
      </c>
      <c r="N36" s="41">
        <f ca="1" t="shared" si="5"/>
      </c>
      <c r="O36" s="41">
        <f ca="1" t="shared" si="5"/>
      </c>
      <c r="P36" s="41">
        <f ca="1" t="shared" si="5"/>
      </c>
      <c r="Q36" s="41">
        <f ca="1" t="shared" si="5"/>
      </c>
      <c r="R36" s="41">
        <f ca="1" t="shared" si="5"/>
      </c>
      <c r="S36" s="41">
        <f ca="1" t="shared" si="5"/>
      </c>
      <c r="T36" s="41">
        <f ca="1" t="shared" si="5"/>
      </c>
      <c r="U36" s="41">
        <f ca="1" t="shared" si="8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6"/>
      </c>
      <c r="Z36" s="41">
        <f ca="1" t="shared" si="6"/>
      </c>
      <c r="AA36" s="41">
        <f ca="1" t="shared" si="6"/>
      </c>
      <c r="AB36" s="41">
        <f ca="1" t="shared" si="6"/>
      </c>
      <c r="AC36" s="41">
        <f ca="1" t="shared" si="6"/>
      </c>
      <c r="AD36" s="41">
        <f ca="1" t="shared" si="6"/>
      </c>
      <c r="AE36" s="92">
        <f>LOOKUP(9.999E+307,$E$36:$F$36)</f>
        <v>115</v>
      </c>
      <c r="AF36" s="76">
        <f>LOOKUP(9.999E+307,$E$36:$G$36)</f>
        <v>115</v>
      </c>
      <c r="AG36" s="76">
        <f>LOOKUP(9.999E+307,$E$36:$H$36)</f>
        <v>115</v>
      </c>
      <c r="AH36" s="76">
        <f>LOOKUP(9.999E+307,$E$36:$I$36)</f>
        <v>115</v>
      </c>
      <c r="AI36" s="76">
        <f>LOOKUP(9.999E+307,$E$36:$J$36)</f>
        <v>115</v>
      </c>
      <c r="AJ36" s="76">
        <f>LOOKUP(9.999E+307,$E$36:$K$36)</f>
        <v>115</v>
      </c>
      <c r="AK36" s="76">
        <f>LOOKUP(9.999E+307,$E$36:$L$36)</f>
        <v>115</v>
      </c>
      <c r="AL36" s="37">
        <f>LOOKUP(9.999E+307,$E$36:$M$36)</f>
        <v>117</v>
      </c>
      <c r="AM36" s="37">
        <f>LOOKUP(9.999E+307,$E$36:$N$36)</f>
        <v>117</v>
      </c>
      <c r="AN36" s="37">
        <f>LOOKUP(9.999E+307,$E$36:$O$36)</f>
        <v>117</v>
      </c>
      <c r="AO36" s="37">
        <f>LOOKUP(9.999E+307,$E$36:$P$36)</f>
        <v>117</v>
      </c>
      <c r="AP36" s="37">
        <f>LOOKUP(9.999E+307,$E$36:$Q$36)</f>
        <v>117</v>
      </c>
      <c r="AQ36" s="37">
        <f>LOOKUP(9.999E+307,$E$36:$R$36)</f>
        <v>117</v>
      </c>
      <c r="AR36" s="37">
        <f>LOOKUP(9.999E+307,$E$36:$S$36)</f>
        <v>117</v>
      </c>
      <c r="AS36" s="37">
        <f>LOOKUP(9.999E+307,$E$36:$T$36)</f>
        <v>117</v>
      </c>
      <c r="AT36" s="37">
        <f>LOOKUP(9.999E+307,$E$36:$U$36)</f>
        <v>117</v>
      </c>
      <c r="AU36" s="37">
        <f>LOOKUP(9.999E+307,$E$36:$V$36)</f>
        <v>117</v>
      </c>
      <c r="AV36" s="37">
        <f>LOOKUP(9.999E+307,$E$36:$W$36)</f>
        <v>117</v>
      </c>
      <c r="AW36" s="37">
        <f>LOOKUP(9.999E+307,$E$36:$X$36)</f>
        <v>117</v>
      </c>
      <c r="AX36" s="37">
        <f>LOOKUP(9.999E+307,$E$36:$Y$36)</f>
        <v>117</v>
      </c>
      <c r="AY36" s="37">
        <f>LOOKUP(9.999E+307,$E$36:$Z$36)</f>
        <v>117</v>
      </c>
      <c r="AZ36" s="37">
        <f>LOOKUP(9.999E+307,$E$36:$AA$36)</f>
        <v>117</v>
      </c>
      <c r="BA36" s="37">
        <f>LOOKUP(9.999E+307,$E$36:$AB$36)</f>
        <v>117</v>
      </c>
      <c r="BB36" s="37">
        <f>LOOKUP(9.999E+307,$E$36:$AC$36)</f>
        <v>117</v>
      </c>
    </row>
    <row r="37" spans="1:54" ht="12.75">
      <c r="A37" s="151"/>
      <c r="B37" s="154"/>
      <c r="C37" s="155"/>
      <c r="D37" s="156"/>
      <c r="E37" s="150"/>
      <c r="F37" s="41">
        <f ca="1" t="shared" si="0"/>
      </c>
      <c r="G37" s="41">
        <f ca="1" t="shared" si="3"/>
      </c>
      <c r="H37" s="41">
        <f ca="1" t="shared" si="3"/>
      </c>
      <c r="I37" s="41">
        <f ca="1" t="shared" si="3"/>
      </c>
      <c r="J37" s="41">
        <f ca="1" t="shared" si="5"/>
      </c>
      <c r="K37" s="41">
        <f ca="1" t="shared" si="5"/>
      </c>
      <c r="L37" s="41">
        <f ca="1" t="shared" si="5"/>
      </c>
      <c r="M37" s="41">
        <f ca="1" t="shared" si="5"/>
      </c>
      <c r="N37" s="41">
        <f ca="1" t="shared" si="5"/>
      </c>
      <c r="O37" s="41">
        <f ca="1" t="shared" si="5"/>
      </c>
      <c r="P37" s="41">
        <f ca="1" t="shared" si="5"/>
      </c>
      <c r="Q37" s="41">
        <f ca="1" t="shared" si="5"/>
      </c>
      <c r="R37" s="41">
        <f ca="1" t="shared" si="5"/>
      </c>
      <c r="S37" s="41">
        <f ca="1" t="shared" si="5"/>
      </c>
      <c r="T37" s="41">
        <f ca="1" t="shared" si="5"/>
      </c>
      <c r="U37" s="41">
        <f ca="1" t="shared" si="8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6"/>
      </c>
      <c r="Z37" s="41">
        <f ca="1" t="shared" si="6"/>
      </c>
      <c r="AA37" s="41">
        <f ca="1" t="shared" si="6"/>
      </c>
      <c r="AB37" s="41">
        <f ca="1" t="shared" si="6"/>
      </c>
      <c r="AC37" s="41">
        <f ca="1" t="shared" si="6"/>
      </c>
      <c r="AD37" s="41">
        <f ca="1" t="shared" si="6"/>
      </c>
      <c r="AE37" s="92" t="e">
        <f>LOOKUP(9.999E+307,$E$37:$F$37)</f>
        <v>#N/A</v>
      </c>
      <c r="AF37" s="76" t="e">
        <f>LOOKUP(9.999E+307,$E$37:$G$37)</f>
        <v>#N/A</v>
      </c>
      <c r="AG37" s="76" t="e">
        <f>LOOKUP(9.999E+307,$E$37:$H$37)</f>
        <v>#N/A</v>
      </c>
      <c r="AH37" s="76" t="e">
        <f>LOOKUP(9.999E+307,$E$37:$I$37)</f>
        <v>#N/A</v>
      </c>
      <c r="AI37" s="76" t="e">
        <f>LOOKUP(9.999E+307,$E$37:$J$37)</f>
        <v>#N/A</v>
      </c>
      <c r="AJ37" s="76" t="e">
        <f>LOOKUP(9.999E+307,$E$37:$K$37)</f>
        <v>#N/A</v>
      </c>
      <c r="AK37" s="76" t="e">
        <f>LOOKUP(9.999E+307,$E$37:$L$37)</f>
        <v>#N/A</v>
      </c>
      <c r="AL37" s="37" t="e">
        <f>LOOKUP(9.999E+307,$E$37:$M$37)</f>
        <v>#N/A</v>
      </c>
      <c r="AM37" s="37" t="e">
        <f>LOOKUP(9.999E+307,$E$37:$N$37)</f>
        <v>#N/A</v>
      </c>
      <c r="AN37" s="37" t="e">
        <f>LOOKUP(9.999E+307,$E$37:$O$37)</f>
        <v>#N/A</v>
      </c>
      <c r="AO37" s="37" t="e">
        <f>LOOKUP(9.999E+307,$E$37:$P$37)</f>
        <v>#N/A</v>
      </c>
      <c r="AP37" s="37" t="e">
        <f>LOOKUP(9.999E+307,$E$37:$Q$37)</f>
        <v>#N/A</v>
      </c>
      <c r="AQ37" s="37" t="e">
        <f>LOOKUP(9.999E+307,$E$37:$R$37)</f>
        <v>#N/A</v>
      </c>
      <c r="AR37" s="37" t="e">
        <f>LOOKUP(9.999E+307,$E$37:$S$37)</f>
        <v>#N/A</v>
      </c>
      <c r="AS37" s="37" t="e">
        <f>LOOKUP(9.999E+307,$E$37:$T$37)</f>
        <v>#N/A</v>
      </c>
      <c r="AT37" s="37" t="e">
        <f>LOOKUP(9.999E+307,$E$37:$U$37)</f>
        <v>#N/A</v>
      </c>
      <c r="AU37" s="37" t="e">
        <f>LOOKUP(9.999E+307,$E$37:$V$37)</f>
        <v>#N/A</v>
      </c>
      <c r="AV37" s="37" t="e">
        <f>LOOKUP(9.999E+307,$E$37:$W$37)</f>
        <v>#N/A</v>
      </c>
      <c r="AW37" s="37" t="e">
        <f>LOOKUP(9.999E+307,$E$37:$X$37)</f>
        <v>#N/A</v>
      </c>
      <c r="AX37" s="37" t="e">
        <f>LOOKUP(9.999E+307,$E$37:$Y$37)</f>
        <v>#N/A</v>
      </c>
      <c r="AY37" s="37" t="e">
        <f>LOOKUP(9.999E+307,$E$37:$Z$37)</f>
        <v>#N/A</v>
      </c>
      <c r="AZ37" s="37" t="e">
        <f>LOOKUP(9.999E+307,$E$37:$AA$37)</f>
        <v>#N/A</v>
      </c>
      <c r="BA37" s="37" t="e">
        <f>LOOKUP(9.999E+307,$E$37:$AB$37)</f>
        <v>#N/A</v>
      </c>
      <c r="BB37" s="37" t="e">
        <f>LOOKUP(9.999E+307,$E$37:$AC$37)</f>
        <v>#N/A</v>
      </c>
    </row>
    <row r="38" spans="1:54" ht="12.75">
      <c r="A38" s="151"/>
      <c r="B38" s="154"/>
      <c r="C38" s="155"/>
      <c r="D38" s="156"/>
      <c r="E38" s="150"/>
      <c r="F38" s="41">
        <f ca="1" t="shared" si="0"/>
      </c>
      <c r="G38" s="41">
        <f ca="1" t="shared" si="3"/>
      </c>
      <c r="H38" s="41">
        <f ca="1" t="shared" si="3"/>
      </c>
      <c r="I38" s="41">
        <f ca="1" t="shared" si="3"/>
      </c>
      <c r="J38" s="41">
        <f ca="1" t="shared" si="5"/>
      </c>
      <c r="K38" s="41">
        <f ca="1" t="shared" si="5"/>
      </c>
      <c r="L38" s="41">
        <f ca="1" t="shared" si="5"/>
      </c>
      <c r="M38" s="41">
        <f ca="1" t="shared" si="5"/>
      </c>
      <c r="N38" s="41">
        <f ca="1" t="shared" si="5"/>
      </c>
      <c r="O38" s="41">
        <f ca="1" t="shared" si="5"/>
      </c>
      <c r="P38" s="41">
        <f ca="1" t="shared" si="5"/>
      </c>
      <c r="Q38" s="41">
        <f ca="1" t="shared" si="5"/>
      </c>
      <c r="R38" s="41">
        <f ca="1" t="shared" si="5"/>
      </c>
      <c r="S38" s="41">
        <f ca="1" t="shared" si="5"/>
      </c>
      <c r="T38" s="41">
        <f ca="1" t="shared" si="5"/>
      </c>
      <c r="U38" s="41">
        <f ca="1" t="shared" si="8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6"/>
      </c>
      <c r="Z38" s="41">
        <f ca="1" t="shared" si="6"/>
      </c>
      <c r="AA38" s="41">
        <f ca="1" t="shared" si="6"/>
      </c>
      <c r="AB38" s="41">
        <f ca="1" t="shared" si="6"/>
      </c>
      <c r="AC38" s="41">
        <f ca="1" t="shared" si="6"/>
      </c>
      <c r="AD38" s="41">
        <f ca="1" t="shared" si="6"/>
      </c>
      <c r="AE38" s="92" t="e">
        <f>LOOKUP(9.999E+307,$E$38:$F$38)</f>
        <v>#N/A</v>
      </c>
      <c r="AF38" s="76" t="e">
        <f>LOOKUP(9.999E+307,$E$38:$G$38)</f>
        <v>#N/A</v>
      </c>
      <c r="AG38" s="76" t="e">
        <f>LOOKUP(9.999E+307,$E$38:$H$38)</f>
        <v>#N/A</v>
      </c>
      <c r="AH38" s="76" t="e">
        <f>LOOKUP(9.999E+307,$E$38:$I$38)</f>
        <v>#N/A</v>
      </c>
      <c r="AI38" s="76" t="e">
        <f>LOOKUP(9.999E+307,$E$38:$J$38)</f>
        <v>#N/A</v>
      </c>
      <c r="AJ38" s="76" t="e">
        <f>LOOKUP(9.999E+307,$E$38:$K$38)</f>
        <v>#N/A</v>
      </c>
      <c r="AK38" s="76" t="e">
        <f>LOOKUP(9.999E+307,$E$38:$L$38)</f>
        <v>#N/A</v>
      </c>
      <c r="AL38" s="37" t="e">
        <f>LOOKUP(9.999E+307,$E$38:$M$38)</f>
        <v>#N/A</v>
      </c>
      <c r="AM38" s="37" t="e">
        <f>LOOKUP(9.999E+307,$E$38:$N$38)</f>
        <v>#N/A</v>
      </c>
      <c r="AN38" s="37" t="e">
        <f>LOOKUP(9.999E+307,$E$38:$O$38)</f>
        <v>#N/A</v>
      </c>
      <c r="AO38" s="37" t="e">
        <f>LOOKUP(9.999E+307,$E$38:$P$38)</f>
        <v>#N/A</v>
      </c>
      <c r="AP38" s="37" t="e">
        <f>LOOKUP(9.999E+307,$E$38:$Q$38)</f>
        <v>#N/A</v>
      </c>
      <c r="AQ38" s="37" t="e">
        <f>LOOKUP(9.999E+307,$E$38:$R$38)</f>
        <v>#N/A</v>
      </c>
      <c r="AR38" s="37" t="e">
        <f>LOOKUP(9.999E+307,$E$38:$S$38)</f>
        <v>#N/A</v>
      </c>
      <c r="AS38" s="37" t="e">
        <f>LOOKUP(9.999E+307,$E$38:$T$38)</f>
        <v>#N/A</v>
      </c>
      <c r="AT38" s="37" t="e">
        <f>LOOKUP(9.999E+307,$E$38:$U$38)</f>
        <v>#N/A</v>
      </c>
      <c r="AU38" s="37" t="e">
        <f>LOOKUP(9.999E+307,$E$38:$V$38)</f>
        <v>#N/A</v>
      </c>
      <c r="AV38" s="37" t="e">
        <f>LOOKUP(9.999E+307,$E$38:$W$38)</f>
        <v>#N/A</v>
      </c>
      <c r="AW38" s="37" t="e">
        <f>LOOKUP(9.999E+307,$E$38:$X$38)</f>
        <v>#N/A</v>
      </c>
      <c r="AX38" s="37" t="e">
        <f>LOOKUP(9.999E+307,$E$38:$Y$38)</f>
        <v>#N/A</v>
      </c>
      <c r="AY38" s="37" t="e">
        <f>LOOKUP(9.999E+307,$E$38:$Z$38)</f>
        <v>#N/A</v>
      </c>
      <c r="AZ38" s="37" t="e">
        <f>LOOKUP(9.999E+307,$E$38:$AA$38)</f>
        <v>#N/A</v>
      </c>
      <c r="BA38" s="37" t="e">
        <f>LOOKUP(9.999E+307,$E$38:$AB$38)</f>
        <v>#N/A</v>
      </c>
      <c r="BB38" s="37" t="e">
        <f>LOOKUP(9.999E+307,$E$38:$AC$38)</f>
        <v>#N/A</v>
      </c>
    </row>
    <row r="39" spans="1:54" ht="12.75">
      <c r="A39" s="151"/>
      <c r="B39" s="154"/>
      <c r="C39" s="155"/>
      <c r="D39" s="156"/>
      <c r="E39" s="150"/>
      <c r="F39" s="41">
        <f ca="1" t="shared" si="0"/>
      </c>
      <c r="G39" s="41">
        <f ca="1" t="shared" si="3"/>
      </c>
      <c r="H39" s="41">
        <f ca="1" t="shared" si="3"/>
      </c>
      <c r="I39" s="41">
        <f ca="1" t="shared" si="3"/>
      </c>
      <c r="J39" s="41">
        <f ca="1" t="shared" si="5"/>
      </c>
      <c r="K39" s="41">
        <f ca="1" t="shared" si="5"/>
      </c>
      <c r="L39" s="41">
        <f ca="1" t="shared" si="5"/>
      </c>
      <c r="M39" s="41">
        <f ca="1" t="shared" si="5"/>
      </c>
      <c r="N39" s="41">
        <f ca="1" t="shared" si="5"/>
      </c>
      <c r="O39" s="41">
        <f ca="1" t="shared" si="5"/>
      </c>
      <c r="P39" s="41">
        <f ca="1" t="shared" si="5"/>
      </c>
      <c r="Q39" s="41">
        <f ca="1" t="shared" si="5"/>
      </c>
      <c r="R39" s="41">
        <f ca="1" t="shared" si="5"/>
      </c>
      <c r="S39" s="41">
        <f ca="1" t="shared" si="5"/>
      </c>
      <c r="T39" s="41">
        <f ca="1" t="shared" si="5"/>
      </c>
      <c r="U39" s="41">
        <f ca="1" t="shared" si="8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6"/>
      </c>
      <c r="Z39" s="41">
        <f ca="1" t="shared" si="6"/>
      </c>
      <c r="AA39" s="41">
        <f ca="1" t="shared" si="6"/>
      </c>
      <c r="AB39" s="41">
        <f ca="1" t="shared" si="6"/>
      </c>
      <c r="AC39" s="41">
        <f ca="1" t="shared" si="6"/>
      </c>
      <c r="AD39" s="41">
        <f ca="1" t="shared" si="6"/>
      </c>
      <c r="AE39" s="92" t="e">
        <f>LOOKUP(9.999E+307,$E$39:$F$39)</f>
        <v>#N/A</v>
      </c>
      <c r="AF39" s="76" t="e">
        <f>LOOKUP(9.999E+307,$E$39:$G$39)</f>
        <v>#N/A</v>
      </c>
      <c r="AG39" s="76" t="e">
        <f>LOOKUP(9.999E+307,$E$39:$H$39)</f>
        <v>#N/A</v>
      </c>
      <c r="AH39" s="76" t="e">
        <f>LOOKUP(9.999E+307,$E$39:$I$39)</f>
        <v>#N/A</v>
      </c>
      <c r="AI39" s="76" t="e">
        <f>LOOKUP(9.999E+307,$E$39:$J$39)</f>
        <v>#N/A</v>
      </c>
      <c r="AJ39" s="76" t="e">
        <f>LOOKUP(9.999E+307,$E$39:$K$39)</f>
        <v>#N/A</v>
      </c>
      <c r="AK39" s="76" t="e">
        <f>LOOKUP(9.999E+307,$E$39:$L$39)</f>
        <v>#N/A</v>
      </c>
      <c r="AL39" s="37" t="e">
        <f>LOOKUP(9.999E+307,$E$39:$M$39)</f>
        <v>#N/A</v>
      </c>
      <c r="AM39" s="37" t="e">
        <f>LOOKUP(9.999E+307,$E$39:$N$39)</f>
        <v>#N/A</v>
      </c>
      <c r="AN39" s="37" t="e">
        <f>LOOKUP(9.999E+307,$E$39:$O$39)</f>
        <v>#N/A</v>
      </c>
      <c r="AO39" s="37" t="e">
        <f>LOOKUP(9.999E+307,$E$39:$P$39)</f>
        <v>#N/A</v>
      </c>
      <c r="AP39" s="37" t="e">
        <f>LOOKUP(9.999E+307,$E$39:$Q$39)</f>
        <v>#N/A</v>
      </c>
      <c r="AQ39" s="37" t="e">
        <f>LOOKUP(9.999E+307,$E$39:$R$39)</f>
        <v>#N/A</v>
      </c>
      <c r="AR39" s="37" t="e">
        <f>LOOKUP(9.999E+307,$E$39:$S$39)</f>
        <v>#N/A</v>
      </c>
      <c r="AS39" s="37" t="e">
        <f>LOOKUP(9.999E+307,$E$39:$T$39)</f>
        <v>#N/A</v>
      </c>
      <c r="AT39" s="37" t="e">
        <f>LOOKUP(9.999E+307,$E$39:$U$39)</f>
        <v>#N/A</v>
      </c>
      <c r="AU39" s="37" t="e">
        <f>LOOKUP(9.999E+307,$E$39:$V$39)</f>
        <v>#N/A</v>
      </c>
      <c r="AV39" s="37" t="e">
        <f>LOOKUP(9.999E+307,$E$39:$W$39)</f>
        <v>#N/A</v>
      </c>
      <c r="AW39" s="37" t="e">
        <f>LOOKUP(9.999E+307,$E$39:$X$39)</f>
        <v>#N/A</v>
      </c>
      <c r="AX39" s="37" t="e">
        <f>LOOKUP(9.999E+307,$E$39:$Y$39)</f>
        <v>#N/A</v>
      </c>
      <c r="AY39" s="37" t="e">
        <f>LOOKUP(9.999E+307,$E$39:$Z$39)</f>
        <v>#N/A</v>
      </c>
      <c r="AZ39" s="37" t="e">
        <f>LOOKUP(9.999E+307,$E$39:$AA$39)</f>
        <v>#N/A</v>
      </c>
      <c r="BA39" s="37" t="e">
        <f>LOOKUP(9.999E+307,$E$39:$AB$39)</f>
        <v>#N/A</v>
      </c>
      <c r="BB39" s="37" t="e">
        <f>LOOKUP(9.999E+307,$E$39:$AC$39)</f>
        <v>#N/A</v>
      </c>
    </row>
    <row r="40" spans="1:54" ht="12.75">
      <c r="A40" s="151"/>
      <c r="B40" s="154"/>
      <c r="C40" s="155"/>
      <c r="D40" s="156"/>
      <c r="E40" s="150"/>
      <c r="F40" s="41">
        <f ca="1" t="shared" si="0"/>
      </c>
      <c r="G40" s="41">
        <f ca="1" t="shared" si="3"/>
      </c>
      <c r="H40" s="41">
        <f ca="1" t="shared" si="3"/>
      </c>
      <c r="I40" s="41">
        <f ca="1" t="shared" si="3"/>
      </c>
      <c r="J40" s="41">
        <f ca="1" t="shared" si="5"/>
      </c>
      <c r="K40" s="41">
        <f ca="1" t="shared" si="5"/>
      </c>
      <c r="L40" s="41">
        <f ca="1" t="shared" si="5"/>
      </c>
      <c r="M40" s="41">
        <f ca="1" t="shared" si="5"/>
      </c>
      <c r="N40" s="41">
        <f ca="1" t="shared" si="5"/>
      </c>
      <c r="O40" s="41">
        <f ca="1" t="shared" si="5"/>
      </c>
      <c r="P40" s="41">
        <f ca="1" t="shared" si="5"/>
      </c>
      <c r="Q40" s="41">
        <f ca="1" t="shared" si="5"/>
      </c>
      <c r="R40" s="41">
        <f ca="1" t="shared" si="5"/>
      </c>
      <c r="S40" s="41">
        <f ca="1" t="shared" si="5"/>
      </c>
      <c r="T40" s="41">
        <f ca="1" t="shared" si="5"/>
      </c>
      <c r="U40" s="41">
        <f ca="1" t="shared" si="8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6"/>
      </c>
      <c r="Z40" s="41">
        <f ca="1" t="shared" si="6"/>
      </c>
      <c r="AA40" s="41">
        <f ca="1" t="shared" si="6"/>
      </c>
      <c r="AB40" s="41">
        <f ca="1" t="shared" si="6"/>
      </c>
      <c r="AC40" s="41">
        <f ca="1" t="shared" si="6"/>
      </c>
      <c r="AD40" s="41">
        <f ca="1" t="shared" si="6"/>
      </c>
      <c r="AE40" s="92" t="e">
        <f>LOOKUP(9.999E+307,$E$40:$F$40)</f>
        <v>#N/A</v>
      </c>
      <c r="AF40" s="76" t="e">
        <f>LOOKUP(9.999E+307,$E$40:$G$40)</f>
        <v>#N/A</v>
      </c>
      <c r="AG40" s="76" t="e">
        <f>LOOKUP(9.999E+307,$E$40:$H$40)</f>
        <v>#N/A</v>
      </c>
      <c r="AH40" s="76" t="e">
        <f>LOOKUP(9.999E+307,$E$40:$I$40)</f>
        <v>#N/A</v>
      </c>
      <c r="AI40" s="76" t="e">
        <f>LOOKUP(9.999E+307,$E$40:$J$40)</f>
        <v>#N/A</v>
      </c>
      <c r="AJ40" s="76" t="e">
        <f>LOOKUP(9.999E+307,$E$40:$K$40)</f>
        <v>#N/A</v>
      </c>
      <c r="AK40" s="76" t="e">
        <f>LOOKUP(9.999E+307,$E$40:$L$40)</f>
        <v>#N/A</v>
      </c>
      <c r="AL40" s="37" t="e">
        <f>LOOKUP(9.999E+307,$E$40:$M$40)</f>
        <v>#N/A</v>
      </c>
      <c r="AM40" s="37" t="e">
        <f>LOOKUP(9.999E+307,$E$40:$N$40)</f>
        <v>#N/A</v>
      </c>
      <c r="AN40" s="37" t="e">
        <f>LOOKUP(9.999E+307,$E$40:$O$40)</f>
        <v>#N/A</v>
      </c>
      <c r="AO40" s="37" t="e">
        <f>LOOKUP(9.999E+307,$E$40:$P$40)</f>
        <v>#N/A</v>
      </c>
      <c r="AP40" s="37" t="e">
        <f>LOOKUP(9.999E+307,$E$40:$Q$40)</f>
        <v>#N/A</v>
      </c>
      <c r="AQ40" s="37" t="e">
        <f>LOOKUP(9.999E+307,$E$40:$R$40)</f>
        <v>#N/A</v>
      </c>
      <c r="AR40" s="37" t="e">
        <f>LOOKUP(9.999E+307,$E$40:$S$40)</f>
        <v>#N/A</v>
      </c>
      <c r="AS40" s="37" t="e">
        <f>LOOKUP(9.999E+307,$E$40:$T$40)</f>
        <v>#N/A</v>
      </c>
      <c r="AT40" s="37" t="e">
        <f>LOOKUP(9.999E+307,$E$40:$U$40)</f>
        <v>#N/A</v>
      </c>
      <c r="AU40" s="37" t="e">
        <f>LOOKUP(9.999E+307,$E$40:$V$40)</f>
        <v>#N/A</v>
      </c>
      <c r="AV40" s="37" t="e">
        <f>LOOKUP(9.999E+307,$E$40:$W$40)</f>
        <v>#N/A</v>
      </c>
      <c r="AW40" s="37" t="e">
        <f>LOOKUP(9.999E+307,$E$40:$X$40)</f>
        <v>#N/A</v>
      </c>
      <c r="AX40" s="37" t="e">
        <f>LOOKUP(9.999E+307,$E$40:$Y$40)</f>
        <v>#N/A</v>
      </c>
      <c r="AY40" s="37" t="e">
        <f>LOOKUP(9.999E+307,$E$40:$Z$40)</f>
        <v>#N/A</v>
      </c>
      <c r="AZ40" s="37" t="e">
        <f>LOOKUP(9.999E+307,$E$40:$AA$40)</f>
        <v>#N/A</v>
      </c>
      <c r="BA40" s="37" t="e">
        <f>LOOKUP(9.999E+307,$E$40:$AB$40)</f>
        <v>#N/A</v>
      </c>
      <c r="BB40" s="37" t="e">
        <f>LOOKUP(9.999E+307,$E$40:$AC$40)</f>
        <v>#N/A</v>
      </c>
    </row>
    <row r="41" spans="1:54" ht="12.75">
      <c r="A41" s="151"/>
      <c r="B41" s="154"/>
      <c r="C41" s="155"/>
      <c r="D41" s="156"/>
      <c r="E41" s="150"/>
      <c r="F41" s="41">
        <f ca="1" t="shared" si="0"/>
      </c>
      <c r="G41" s="41">
        <f ca="1" t="shared" si="3"/>
      </c>
      <c r="H41" s="41">
        <f ca="1" t="shared" si="3"/>
      </c>
      <c r="I41" s="41">
        <f ca="1" t="shared" si="3"/>
      </c>
      <c r="J41" s="41">
        <f ca="1" t="shared" si="5"/>
      </c>
      <c r="K41" s="41">
        <f ca="1" t="shared" si="5"/>
      </c>
      <c r="L41" s="41">
        <f ca="1" t="shared" si="5"/>
      </c>
      <c r="M41" s="41">
        <f ca="1" t="shared" si="5"/>
      </c>
      <c r="N41" s="41">
        <f ca="1" t="shared" si="5"/>
      </c>
      <c r="O41" s="41">
        <f ca="1" t="shared" si="5"/>
      </c>
      <c r="P41" s="41">
        <f ca="1" t="shared" si="5"/>
      </c>
      <c r="Q41" s="41">
        <f ca="1" t="shared" si="5"/>
      </c>
      <c r="R41" s="41">
        <f ca="1" t="shared" si="5"/>
      </c>
      <c r="S41" s="41">
        <f ca="1" t="shared" si="5"/>
      </c>
      <c r="T41" s="41">
        <f ca="1" t="shared" si="5"/>
      </c>
      <c r="U41" s="41">
        <f ca="1" t="shared" si="8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6"/>
      </c>
      <c r="Z41" s="41">
        <f ca="1" t="shared" si="6"/>
      </c>
      <c r="AA41" s="41">
        <f ca="1" t="shared" si="6"/>
      </c>
      <c r="AB41" s="41">
        <f ca="1" t="shared" si="6"/>
      </c>
      <c r="AC41" s="41">
        <f ca="1" t="shared" si="6"/>
      </c>
      <c r="AD41" s="41">
        <f ca="1" t="shared" si="6"/>
      </c>
      <c r="AE41" s="77" t="e">
        <f>LOOKUP(9.999E+307,$E$41:$F$41)</f>
        <v>#N/A</v>
      </c>
      <c r="AF41" s="77" t="e">
        <f>LOOKUP(9.999E+307,$E$41:$G$41)</f>
        <v>#N/A</v>
      </c>
      <c r="AG41" s="77" t="e">
        <f>LOOKUP(9.999E+307,$E$41:$H$41)</f>
        <v>#N/A</v>
      </c>
      <c r="AH41" s="77" t="e">
        <f>LOOKUP(9.999E+307,$E$41:$I$41)</f>
        <v>#N/A</v>
      </c>
      <c r="AI41" s="77" t="e">
        <f>LOOKUP(9.999E+307,$E$41:$J$41)</f>
        <v>#N/A</v>
      </c>
      <c r="AJ41" s="77" t="e">
        <f>LOOKUP(9.999E+307,$E$41:$K$41)</f>
        <v>#N/A</v>
      </c>
      <c r="AK41" s="77" t="e">
        <f>LOOKUP(9.999E+307,$E$41:$L$41)</f>
        <v>#N/A</v>
      </c>
      <c r="AL41" s="38" t="e">
        <f>LOOKUP(9.999E+307,$E$41:$M$41)</f>
        <v>#N/A</v>
      </c>
      <c r="AM41" s="38" t="e">
        <f>LOOKUP(9.999E+307,$E$41:$N$41)</f>
        <v>#N/A</v>
      </c>
      <c r="AN41" s="38" t="e">
        <f>LOOKUP(9.999E+307,$E$41:$O$41)</f>
        <v>#N/A</v>
      </c>
      <c r="AO41" s="38" t="e">
        <f>LOOKUP(9.999E+307,$E$41:$P$41)</f>
        <v>#N/A</v>
      </c>
      <c r="AP41" s="38" t="e">
        <f>LOOKUP(9.999E+307,$E$41:$Q$41)</f>
        <v>#N/A</v>
      </c>
      <c r="AQ41" s="38" t="e">
        <f>LOOKUP(9.999E+307,$E$41:$R$41)</f>
        <v>#N/A</v>
      </c>
      <c r="AR41" s="38" t="e">
        <f>LOOKUP(9.999E+307,$E$41:$S$41)</f>
        <v>#N/A</v>
      </c>
      <c r="AS41" s="38" t="e">
        <f>LOOKUP(9.999E+307,$E$41:$T$41)</f>
        <v>#N/A</v>
      </c>
      <c r="AT41" s="38" t="e">
        <f>LOOKUP(9.999E+307,$E$41:$U$41)</f>
        <v>#N/A</v>
      </c>
      <c r="AU41" s="38" t="e">
        <f>LOOKUP(9.999E+307,$E$41:$V$41)</f>
        <v>#N/A</v>
      </c>
      <c r="AV41" s="38" t="e">
        <f>LOOKUP(9.999E+307,$E$41:$W$41)</f>
        <v>#N/A</v>
      </c>
      <c r="AW41" s="38" t="e">
        <f>LOOKUP(9.999E+307,$E$41:$X$41)</f>
        <v>#N/A</v>
      </c>
      <c r="AX41" s="38" t="e">
        <f>LOOKUP(9.999E+307,$E$41:$Y$41)</f>
        <v>#N/A</v>
      </c>
      <c r="AY41" s="38" t="e">
        <f>LOOKUP(9.999E+307,$E$41:$Z$41)</f>
        <v>#N/A</v>
      </c>
      <c r="AZ41" s="38" t="e">
        <f>LOOKUP(9.999E+307,$E$41:$AA$41)</f>
        <v>#N/A</v>
      </c>
      <c r="BA41" s="38" t="e">
        <f>LOOKUP(9.999E+307,$E$41:$AB$41)</f>
        <v>#N/A</v>
      </c>
      <c r="BB41" s="38" t="e">
        <f>LOOKUP(9.999E+307,$E$41:$AC$41)</f>
        <v>#N/A</v>
      </c>
    </row>
    <row r="42" spans="1:54" ht="12.75">
      <c r="A42" s="157"/>
      <c r="B42" s="157"/>
      <c r="C42" s="158"/>
      <c r="D42" s="159"/>
      <c r="E42" s="160"/>
      <c r="F42" s="42">
        <f ca="1" t="shared" si="0"/>
      </c>
      <c r="G42" s="42">
        <f ca="1" t="shared" si="3"/>
      </c>
      <c r="H42" s="42">
        <f ca="1" t="shared" si="3"/>
      </c>
      <c r="I42" s="42">
        <f ca="1" t="shared" si="3"/>
      </c>
      <c r="J42" s="42">
        <f ca="1" t="shared" si="5"/>
      </c>
      <c r="K42" s="42">
        <f ca="1" t="shared" si="5"/>
      </c>
      <c r="L42" s="42">
        <f ca="1" t="shared" si="5"/>
      </c>
      <c r="M42" s="42">
        <f ca="1" t="shared" si="5"/>
      </c>
      <c r="N42" s="42">
        <f ca="1" t="shared" si="5"/>
      </c>
      <c r="O42" s="42">
        <f ca="1" t="shared" si="5"/>
      </c>
      <c r="P42" s="42">
        <f ca="1" t="shared" si="5"/>
      </c>
      <c r="Q42" s="42">
        <f ca="1" t="shared" si="5"/>
      </c>
      <c r="R42" s="42">
        <f ca="1" t="shared" si="5"/>
      </c>
      <c r="S42" s="42">
        <f ca="1" t="shared" si="5"/>
      </c>
      <c r="T42" s="42">
        <f ca="1" t="shared" si="5"/>
      </c>
      <c r="U42" s="42">
        <f ca="1" t="shared" si="5"/>
      </c>
      <c r="V42" s="42">
        <f ca="1" t="shared" si="5"/>
      </c>
      <c r="W42" s="42">
        <f ca="1" t="shared" si="5"/>
      </c>
      <c r="X42" s="42">
        <f ca="1" t="shared" si="5"/>
      </c>
      <c r="Y42" s="42">
        <f ca="1" t="shared" si="5"/>
      </c>
      <c r="Z42" s="42">
        <f ca="1" t="shared" si="5"/>
      </c>
      <c r="AA42" s="42">
        <f ca="1" t="shared" si="5"/>
      </c>
      <c r="AB42" s="42">
        <f ca="1" t="shared" si="5"/>
      </c>
      <c r="AC42" s="42">
        <f ca="1" t="shared" si="5"/>
      </c>
      <c r="AD42" s="53">
        <f ca="1" t="shared" si="5"/>
      </c>
      <c r="AE42" s="78" t="e">
        <f>LOOKUP(9.999E+307,$E$42:$F$42)</f>
        <v>#N/A</v>
      </c>
      <c r="AF42" s="78" t="e">
        <f>LOOKUP(9.999E+307,$E$42:$G$42)</f>
        <v>#N/A</v>
      </c>
      <c r="AG42" s="78" t="e">
        <f>LOOKUP(9.999E+307,$E$42:$H$42)</f>
        <v>#N/A</v>
      </c>
      <c r="AH42" s="78" t="e">
        <f>LOOKUP(9.999E+307,$E$42:$I$42)</f>
        <v>#N/A</v>
      </c>
      <c r="AI42" s="78" t="e">
        <f>LOOKUP(9.999E+307,$E$42:$J$42)</f>
        <v>#N/A</v>
      </c>
      <c r="AJ42" s="78" t="e">
        <f>LOOKUP(9.999E+307,$E$42:$K$42)</f>
        <v>#N/A</v>
      </c>
      <c r="AK42" s="78" t="e">
        <f>LOOKUP(9.999E+307,$E$42:$L$42)</f>
        <v>#N/A</v>
      </c>
      <c r="AL42" s="39" t="e">
        <f>LOOKUP(9.999E+307,$E$42:$M$42)</f>
        <v>#N/A</v>
      </c>
      <c r="AM42" s="39" t="e">
        <f>LOOKUP(9.999E+307,$E$42:$N$42)</f>
        <v>#N/A</v>
      </c>
      <c r="AN42" s="39" t="e">
        <f>LOOKUP(9.999E+307,$E$42:$O$42)</f>
        <v>#N/A</v>
      </c>
      <c r="AO42" s="39" t="e">
        <f>LOOKUP(9.999E+307,$E$42:$P$42)</f>
        <v>#N/A</v>
      </c>
      <c r="AP42" s="39" t="e">
        <f>LOOKUP(9.999E+307,$E$42:$Q$42)</f>
        <v>#N/A</v>
      </c>
      <c r="AQ42" s="39" t="e">
        <f>LOOKUP(9.999E+307,$E$42:$R$42)</f>
        <v>#N/A</v>
      </c>
      <c r="AR42" s="39" t="e">
        <f>LOOKUP(9.999E+307,$E$42:$S$42)</f>
        <v>#N/A</v>
      </c>
      <c r="AS42" s="39" t="e">
        <f>LOOKUP(9.999E+307,$E$42:$T$42)</f>
        <v>#N/A</v>
      </c>
      <c r="AT42" s="39" t="e">
        <f>LOOKUP(9.999E+307,$E$42:$U$42)</f>
        <v>#N/A</v>
      </c>
      <c r="AU42" s="39" t="e">
        <f>LOOKUP(9.999E+307,$E$42:$V$42)</f>
        <v>#N/A</v>
      </c>
      <c r="AV42" s="39" t="e">
        <f>LOOKUP(9.999E+307,$E$42:$W$42)</f>
        <v>#N/A</v>
      </c>
      <c r="AW42" s="39" t="e">
        <f>LOOKUP(9.999E+307,$E$42:$X$42)</f>
        <v>#N/A</v>
      </c>
      <c r="AX42" s="39" t="e">
        <f>LOOKUP(9.999E+307,$E$42:$Y$42)</f>
        <v>#N/A</v>
      </c>
      <c r="AY42" s="39" t="e">
        <f>LOOKUP(9.999E+307,$E$42:$Z$42)</f>
        <v>#N/A</v>
      </c>
      <c r="AZ42" s="39" t="e">
        <f>LOOKUP(9.999E+307,$E$42:$AA$42)</f>
        <v>#N/A</v>
      </c>
      <c r="BA42" s="39" t="e">
        <f>LOOKUP(9.999E+307,$E$42:$AB$42)</f>
        <v>#N/A</v>
      </c>
      <c r="BB42" s="39" t="e">
        <f>LOOKUP(9.999E+307,$E$42:$AC$42)</f>
        <v>#N/A</v>
      </c>
    </row>
    <row r="43" spans="1:30" s="40" customFormat="1" ht="12.75" hidden="1">
      <c r="A43" s="43"/>
      <c r="B43" s="43"/>
      <c r="C43" s="43"/>
      <c r="D43" s="43"/>
      <c r="E43" s="54"/>
      <c r="F43" s="48">
        <v>1</v>
      </c>
      <c r="G43" s="48">
        <v>2</v>
      </c>
      <c r="H43" s="48">
        <v>3</v>
      </c>
      <c r="I43" s="48">
        <v>4</v>
      </c>
      <c r="J43" s="48">
        <v>5</v>
      </c>
      <c r="K43" s="48">
        <v>6</v>
      </c>
      <c r="L43" s="48">
        <v>7</v>
      </c>
      <c r="M43" s="48">
        <v>8</v>
      </c>
      <c r="N43" s="48">
        <v>9</v>
      </c>
      <c r="O43" s="48">
        <v>10</v>
      </c>
      <c r="P43" s="48">
        <v>11</v>
      </c>
      <c r="Q43" s="48">
        <v>12</v>
      </c>
      <c r="R43" s="48">
        <v>13</v>
      </c>
      <c r="S43" s="48">
        <v>14</v>
      </c>
      <c r="T43" s="48">
        <v>15</v>
      </c>
      <c r="U43" s="48">
        <v>16</v>
      </c>
      <c r="V43" s="48">
        <v>17</v>
      </c>
      <c r="W43" s="48">
        <v>18</v>
      </c>
      <c r="X43" s="48">
        <v>19</v>
      </c>
      <c r="Y43" s="48">
        <v>20</v>
      </c>
      <c r="Z43" s="48">
        <v>21</v>
      </c>
      <c r="AA43" s="48">
        <v>22</v>
      </c>
      <c r="AB43" s="48">
        <v>23</v>
      </c>
      <c r="AC43" s="48">
        <v>24</v>
      </c>
      <c r="AD43" s="48">
        <v>25</v>
      </c>
    </row>
    <row r="44" spans="1:54" ht="12.75" hidden="1">
      <c r="A44" s="43"/>
      <c r="B44" s="43"/>
      <c r="C44" s="43"/>
      <c r="D44" s="43"/>
      <c r="E44" s="54"/>
      <c r="F44" s="49" t="str">
        <f aca="true" t="shared" si="9" ref="F44:AD44">"'"&amp;F43&amp;"'!$B$8:$J$27"</f>
        <v>'1'!$B$8:$J$27</v>
      </c>
      <c r="G44" s="49" t="str">
        <f t="shared" si="9"/>
        <v>'2'!$B$8:$J$27</v>
      </c>
      <c r="H44" s="49" t="str">
        <f t="shared" si="9"/>
        <v>'3'!$B$8:$J$27</v>
      </c>
      <c r="I44" s="49" t="str">
        <f t="shared" si="9"/>
        <v>'4'!$B$8:$J$27</v>
      </c>
      <c r="J44" s="49" t="str">
        <f t="shared" si="9"/>
        <v>'5'!$B$8:$J$27</v>
      </c>
      <c r="K44" s="49" t="str">
        <f t="shared" si="9"/>
        <v>'6'!$B$8:$J$27</v>
      </c>
      <c r="L44" s="49" t="str">
        <f t="shared" si="9"/>
        <v>'7'!$B$8:$J$27</v>
      </c>
      <c r="M44" s="49" t="str">
        <f t="shared" si="9"/>
        <v>'8'!$B$8:$J$27</v>
      </c>
      <c r="N44" s="49" t="str">
        <f t="shared" si="9"/>
        <v>'9'!$B$8:$J$27</v>
      </c>
      <c r="O44" s="49" t="str">
        <f t="shared" si="9"/>
        <v>'10'!$B$8:$J$27</v>
      </c>
      <c r="P44" s="49" t="str">
        <f t="shared" si="9"/>
        <v>'11'!$B$8:$J$27</v>
      </c>
      <c r="Q44" s="49" t="str">
        <f t="shared" si="9"/>
        <v>'12'!$B$8:$J$27</v>
      </c>
      <c r="R44" s="49" t="str">
        <f t="shared" si="9"/>
        <v>'13'!$B$8:$J$27</v>
      </c>
      <c r="S44" s="49" t="str">
        <f t="shared" si="9"/>
        <v>'14'!$B$8:$J$27</v>
      </c>
      <c r="T44" s="49" t="str">
        <f t="shared" si="9"/>
        <v>'15'!$B$8:$J$27</v>
      </c>
      <c r="U44" s="49" t="str">
        <f t="shared" si="9"/>
        <v>'16'!$B$8:$J$27</v>
      </c>
      <c r="V44" s="49" t="str">
        <f t="shared" si="9"/>
        <v>'17'!$B$8:$J$27</v>
      </c>
      <c r="W44" s="49" t="str">
        <f t="shared" si="9"/>
        <v>'18'!$B$8:$J$27</v>
      </c>
      <c r="X44" s="49" t="str">
        <f t="shared" si="9"/>
        <v>'19'!$B$8:$J$27</v>
      </c>
      <c r="Y44" s="49" t="str">
        <f t="shared" si="9"/>
        <v>'20'!$B$8:$J$27</v>
      </c>
      <c r="Z44" s="49" t="str">
        <f t="shared" si="9"/>
        <v>'21'!$B$8:$J$27</v>
      </c>
      <c r="AA44" s="49" t="str">
        <f t="shared" si="9"/>
        <v>'22'!$B$8:$J$27</v>
      </c>
      <c r="AB44" s="49" t="str">
        <f t="shared" si="9"/>
        <v>'23'!$B$8:$J$27</v>
      </c>
      <c r="AC44" s="49" t="str">
        <f t="shared" si="9"/>
        <v>'24'!$B$8:$J$27</v>
      </c>
      <c r="AD44" s="49" t="str">
        <f t="shared" si="9"/>
        <v>'25'!$B$8:$J$27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2.75">
      <c r="A45" s="43"/>
      <c r="B45" s="43"/>
      <c r="C45" s="43"/>
      <c r="D45" s="43"/>
      <c r="E45" s="5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2.75">
      <c r="A46" s="43"/>
      <c r="B46" s="43"/>
      <c r="C46" s="43"/>
      <c r="D46" s="43"/>
      <c r="E46" s="5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ht="12.75"/>
    <row r="48" ht="12.75"/>
    <row r="49" ht="12.75"/>
    <row r="50" ht="12.75"/>
    <row r="51" ht="12.75"/>
    <row r="52" ht="12.75">
      <c r="A52" s="8" t="s">
        <v>129</v>
      </c>
    </row>
  </sheetData>
  <sheetProtection/>
  <mergeCells count="2">
    <mergeCell ref="F1:AD1"/>
    <mergeCell ref="AE1:B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D3" s="135"/>
      <c r="E3" s="142">
        <v>42571</v>
      </c>
      <c r="F3" s="5"/>
    </row>
    <row r="4" spans="1:6" ht="18" customHeight="1" thickBot="1">
      <c r="A4" s="8"/>
      <c r="B4" s="40" t="s">
        <v>97</v>
      </c>
      <c r="C4" s="80" t="s">
        <v>50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23</v>
      </c>
      <c r="C8" s="28" t="str">
        <f>IF(OR(B8=""),"",VLOOKUP(B8,'Algemene gegevens'!$A$2:$D$42,2,FALSE))</f>
        <v>Dehler 28</v>
      </c>
      <c r="D8" s="20">
        <f>IF(OR(B8=""),"",VLOOKUP(B8,'Algemene gegevens'!$A$2:$D$42,4))</f>
        <v>102</v>
      </c>
      <c r="E8" s="20">
        <f>IF(OR(B8=""),"",VLOOKUP(B8,'Algemene gegevens'!$A$2:$BB$42,37))</f>
        <v>100</v>
      </c>
      <c r="F8" s="121">
        <v>100</v>
      </c>
      <c r="G8" s="122">
        <v>0.05179398148148148</v>
      </c>
      <c r="H8" s="24">
        <f aca="true" t="shared" si="0" ref="H8:H27">IF(OR(G8="dnf",G8=""),"",(VALUE(G8)*100/F8)*24*3600)</f>
        <v>4475</v>
      </c>
      <c r="I8" s="95">
        <f aca="true" t="shared" si="1" ref="I8:I27">O8</f>
        <v>0.0005886813537675604</v>
      </c>
      <c r="J8" s="128">
        <v>98</v>
      </c>
      <c r="K8" s="51">
        <f aca="true" t="shared" si="2" ref="K8:K27">A8</f>
        <v>1</v>
      </c>
      <c r="L8" s="70">
        <f>IF(OR(B8=""),"",VLOOKUP(B8,Puntentotaal!$AD$93:$BD$132,27,FALSE))</f>
        <v>27</v>
      </c>
      <c r="O8" s="97">
        <f>IF(OR(H8="dnf",H8=""),"",((H9-H8)/100*F8)/24/3600)</f>
        <v>0.0005886813537675604</v>
      </c>
    </row>
    <row r="9" spans="1:15" ht="18" customHeight="1">
      <c r="A9" s="46">
        <v>2</v>
      </c>
      <c r="B9" s="56" t="s">
        <v>99</v>
      </c>
      <c r="C9" s="29" t="str">
        <f>IF(OR(B9=""),"",VLOOKUP(B9,'Algemene gegevens'!$A$2:$D$42,2,FALSE))</f>
        <v>Etap 21</v>
      </c>
      <c r="D9" s="21">
        <f>IF(OR(B9=""),"",VLOOKUP(B9,'Algemene gegevens'!$A$2:$D$42,4))</f>
        <v>114</v>
      </c>
      <c r="E9" s="21">
        <f>IF(OR(B9=""),"",VLOOKUP(B9,'Algemene gegevens'!$A$2:$BB$42,37))</f>
        <v>115</v>
      </c>
      <c r="F9" s="123">
        <v>116</v>
      </c>
      <c r="G9" s="124">
        <v>0.06076388888888889</v>
      </c>
      <c r="H9" s="25">
        <f t="shared" si="0"/>
        <v>4525.862068965517</v>
      </c>
      <c r="I9" s="93">
        <f t="shared" si="1"/>
        <v>0.00068287037037037</v>
      </c>
      <c r="J9" s="129">
        <v>114</v>
      </c>
      <c r="K9" s="51">
        <f t="shared" si="2"/>
        <v>2</v>
      </c>
      <c r="L9" s="71">
        <f>IF(OR(B9=""),"",VLOOKUP(B9,Puntentotaal!$AD$93:$BD$132,27,FALSE))</f>
        <v>26</v>
      </c>
      <c r="O9" s="98">
        <f>IF(OR(H9="dnf",H9=""),"",((H9-H8)/100*F9)/24/3600)</f>
        <v>0.00068287037037037</v>
      </c>
    </row>
    <row r="10" spans="1:15" ht="18" customHeight="1">
      <c r="A10" s="46">
        <v>3</v>
      </c>
      <c r="B10" s="56" t="s">
        <v>16</v>
      </c>
      <c r="C10" s="29" t="str">
        <f>IF(OR(B10=""),"",VLOOKUP(B10,'Algemene gegevens'!$A$2:$D$42,2,FALSE))</f>
        <v>J-22</v>
      </c>
      <c r="D10" s="21">
        <f>IF(OR(B10=""),"",VLOOKUP(B10,'Algemene gegevens'!$A$2:$D$42,4))</f>
        <v>99</v>
      </c>
      <c r="E10" s="21">
        <f>IF(OR(B10=""),"",VLOOKUP(B10,'Algemene gegevens'!$A$2:$BB$42,37))</f>
        <v>92</v>
      </c>
      <c r="F10" s="123">
        <v>92</v>
      </c>
      <c r="G10" s="124">
        <v>0.05034722222222222</v>
      </c>
      <c r="H10" s="25">
        <f t="shared" si="0"/>
        <v>4728.260869565217</v>
      </c>
      <c r="I10" s="93">
        <f t="shared" si="1"/>
        <v>0.0021551724137931</v>
      </c>
      <c r="J10" s="129">
        <v>93</v>
      </c>
      <c r="K10" s="51">
        <f t="shared" si="2"/>
        <v>3</v>
      </c>
      <c r="L10" s="71">
        <f>IF(OR(B10=""),"",VLOOKUP(B10,Puntentotaal!$AD$93:$BD$132,27,FALSE))</f>
        <v>19</v>
      </c>
      <c r="O10" s="98">
        <f aca="true" t="shared" si="3" ref="O10:O27">IF(OR(H10="dnf",H10=""),"",((H10-H9)/100*F10)/24/3600)</f>
        <v>0.0021551724137931</v>
      </c>
    </row>
    <row r="11" spans="1:15" ht="18" customHeight="1">
      <c r="A11" s="46">
        <v>4</v>
      </c>
      <c r="B11" s="56" t="s">
        <v>137</v>
      </c>
      <c r="C11" s="29" t="str">
        <f>IF(OR(B11=""),"",VLOOKUP(B11,'Algemene gegevens'!$A$2:$D$42,2,FALSE))</f>
        <v>Ynling</v>
      </c>
      <c r="D11" s="21">
        <f>IF(OR(B11=""),"",VLOOKUP(B11,'Algemene gegevens'!$A$2:$D$42,4))</f>
        <v>105</v>
      </c>
      <c r="E11" s="21">
        <f>IF(OR(B11=""),"",VLOOKUP(B11,'Algemene gegevens'!$A$2:$BB$42,37))</f>
        <v>95</v>
      </c>
      <c r="F11" s="123">
        <v>95</v>
      </c>
      <c r="G11" s="124">
        <v>0.053240740740740734</v>
      </c>
      <c r="H11" s="25">
        <f t="shared" si="0"/>
        <v>4842.105263157895</v>
      </c>
      <c r="I11" s="93">
        <f t="shared" si="1"/>
        <v>0.001251761272141714</v>
      </c>
      <c r="J11" s="129">
        <v>96</v>
      </c>
      <c r="K11" s="51">
        <f t="shared" si="2"/>
        <v>4</v>
      </c>
      <c r="L11" s="71">
        <f>IF(OR(B11=""),"",VLOOKUP(B11,Puntentotaal!$AD$93:$BD$132,27,FALSE))</f>
        <v>20</v>
      </c>
      <c r="O11" s="98">
        <f t="shared" si="3"/>
        <v>0.001251761272141714</v>
      </c>
    </row>
    <row r="12" spans="1:15" ht="18" customHeight="1">
      <c r="A12" s="46">
        <v>5</v>
      </c>
      <c r="B12" s="56" t="s">
        <v>181</v>
      </c>
      <c r="C12" s="29" t="str">
        <f>IF(OR(B12=""),"",VLOOKUP(B12,'Algemene gegevens'!$A$2:$D$42,2,FALSE))</f>
        <v>Compromis 720</v>
      </c>
      <c r="D12" s="21">
        <f>IF(OR(B12=""),"",VLOOKUP(B12,'Algemene gegevens'!$A$2:$D$42,4))</f>
        <v>115</v>
      </c>
      <c r="E12" s="21">
        <f>IF(OR(B12=""),"",VLOOKUP(B12,'Algemene gegevens'!$A$2:$BB$42,37))</f>
        <v>115</v>
      </c>
      <c r="F12" s="123">
        <v>115</v>
      </c>
      <c r="G12" s="124">
        <v>0.08541666666666665</v>
      </c>
      <c r="H12" s="25">
        <f t="shared" si="0"/>
        <v>6417.391304347826</v>
      </c>
      <c r="I12" s="93">
        <f t="shared" si="1"/>
        <v>0.02096734892787524</v>
      </c>
      <c r="J12" s="129">
        <v>117</v>
      </c>
      <c r="K12" s="51">
        <f t="shared" si="2"/>
        <v>5</v>
      </c>
      <c r="L12" s="71">
        <f>IF(OR(B12=""),"",VLOOKUP(B12,Puntentotaal!$AD$93:$BD$132,27,FALSE))</f>
        <v>65</v>
      </c>
      <c r="O12" s="98">
        <f t="shared" si="3"/>
        <v>0.02096734892787524</v>
      </c>
    </row>
    <row r="13" spans="1:15" ht="18" customHeight="1">
      <c r="A13" s="46">
        <v>6</v>
      </c>
      <c r="B13" s="56" t="s">
        <v>165</v>
      </c>
      <c r="C13" s="29" t="str">
        <f>IF(OR(B13=""),"",VLOOKUP(B13,'Algemene gegevens'!$A$2:$D$42,2,FALSE))</f>
        <v>Comet 850 1,3</v>
      </c>
      <c r="D13" s="21">
        <f>IF(OR(B13=""),"",VLOOKUP(B13,'Algemene gegevens'!$A$2:$D$42,4))</f>
        <v>108</v>
      </c>
      <c r="E13" s="21">
        <f>IF(OR(B13=""),"",VLOOKUP(B13,'Algemene gegevens'!$A$2:$BB$42,37))</f>
        <v>125</v>
      </c>
      <c r="F13" s="123"/>
      <c r="G13" s="124" t="s">
        <v>180</v>
      </c>
      <c r="H13" s="25">
        <f t="shared" si="0"/>
      </c>
      <c r="I13" s="96">
        <f t="shared" si="1"/>
      </c>
      <c r="J13" s="129">
        <v>125</v>
      </c>
      <c r="K13" s="51">
        <f t="shared" si="2"/>
        <v>6</v>
      </c>
      <c r="L13" s="71">
        <f>IF(OR(B13=""),"",VLOOKUP(B13,Puntentotaal!$AD$93:$BD$132,27,FALSE))</f>
        <v>50</v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gegevens'!$A$2:$BB$42,37))</f>
      </c>
      <c r="F14" s="123"/>
      <c r="G14" s="124"/>
      <c r="H14" s="140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gegevens'!$A$2:$BB$42,37))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gegevens'!$A$2:$BB$42,37))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gegevens'!$A$2:$BB$42,37))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gegevens'!$A$2:$BB$42,37))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gegevens'!$A$2:$BB$42,37))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gegevens'!$A$2:$BB$42,37))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gegevens'!$A$2:$BB$42,37))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gegevens'!$A$2:$BB$42,37))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gegevens'!$A$2:$BB$42,37))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gegevens'!$A$2:$BB$42,37))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gegevens'!$A$2:$BB$42,37))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gegevens'!$A$2:$BB$42,37))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gegevens'!$A$2:$BB$42,37))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10" ht="12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</row>
    <row r="38" spans="1:10" ht="12.75">
      <c r="A38" s="143"/>
      <c r="B38" s="144"/>
      <c r="C38" s="144"/>
      <c r="D38" s="143"/>
      <c r="E38" s="143"/>
      <c r="F38" s="143"/>
      <c r="G38" s="143"/>
      <c r="H38" s="143"/>
      <c r="I38" s="143"/>
      <c r="J38" s="143"/>
    </row>
    <row r="39" spans="1:10" ht="12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E3" s="142">
        <v>42592</v>
      </c>
      <c r="F3" s="5"/>
    </row>
    <row r="4" spans="1:6" ht="18" customHeight="1" thickBot="1">
      <c r="A4" s="8"/>
      <c r="B4" s="40" t="s">
        <v>97</v>
      </c>
      <c r="C4" s="80" t="s">
        <v>51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99</v>
      </c>
      <c r="C8" s="28" t="str">
        <f>IF(OR(B8=""),"",VLOOKUP(B8,'Algemene gegevens'!$A$2:$D$42,2,FALSE))</f>
        <v>Etap 21</v>
      </c>
      <c r="D8" s="20">
        <f>IF(OR(B8=""),"",VLOOKUP(B8,'Algemene gegevens'!$A$2:$D$42,4))</f>
        <v>114</v>
      </c>
      <c r="E8" s="20">
        <f>IF(OR(B8=""),"",VLOOKUP(B8,'Algemene gegevens'!$A$2:$BB$42,38))</f>
        <v>114</v>
      </c>
      <c r="F8" s="121">
        <v>115</v>
      </c>
      <c r="G8" s="122">
        <v>0.059618055555555556</v>
      </c>
      <c r="H8" s="24">
        <f aca="true" t="shared" si="0" ref="H8:H27">IF(OR(G8="dnf",G8=""),"",(VALUE(G8)*100/F8)*24*3600)</f>
        <v>4479.130434782608</v>
      </c>
      <c r="I8" s="145">
        <f aca="true" t="shared" si="1" ref="I8:I27">O8</f>
        <v>0.00019281914893617608</v>
      </c>
      <c r="J8" s="128">
        <v>112</v>
      </c>
      <c r="K8" s="51">
        <f aca="true" t="shared" si="2" ref="K8:K27">A8</f>
        <v>1</v>
      </c>
      <c r="L8" s="70">
        <f>IF(OR(B8=""),"",VLOOKUP(B8,Puntentotaal!$AD$93:$BD$132,27,FALSE))</f>
        <v>26</v>
      </c>
      <c r="O8" s="97">
        <f>IF(OR(H8="dnf",H8=""),"",((H9-H8)/100*F8)/24/3600)</f>
        <v>0.00019281914893617608</v>
      </c>
    </row>
    <row r="9" spans="1:15" ht="18" customHeight="1">
      <c r="A9" s="46">
        <v>2</v>
      </c>
      <c r="B9" s="56" t="s">
        <v>137</v>
      </c>
      <c r="C9" s="29" t="str">
        <f>IF(OR(B9=""),"",VLOOKUP(B9,'Algemene gegevens'!$A$2:$D$42,2,FALSE))</f>
        <v>Ynling</v>
      </c>
      <c r="D9" s="21">
        <f>IF(OR(B9=""),"",VLOOKUP(B9,'Algemene gegevens'!$A$2:$D$42,4))</f>
        <v>105</v>
      </c>
      <c r="E9" s="21">
        <f>IF(OR(B9=""),"",VLOOKUP(B9,'Algemene gegevens'!$A$2:$BB$42,38))</f>
        <v>96</v>
      </c>
      <c r="F9" s="123">
        <v>94</v>
      </c>
      <c r="G9" s="124">
        <v>0.04888888888888889</v>
      </c>
      <c r="H9" s="25">
        <f t="shared" si="0"/>
        <v>4493.617021276596</v>
      </c>
      <c r="I9" s="93">
        <f t="shared" si="1"/>
        <v>0.00015760869565217868</v>
      </c>
      <c r="J9" s="129">
        <v>95</v>
      </c>
      <c r="K9" s="51">
        <f t="shared" si="2"/>
        <v>2</v>
      </c>
      <c r="L9" s="71">
        <f>IF(OR(B9=""),"",VLOOKUP(B9,Puntentotaal!$AD$93:$BD$132,27,FALSE))</f>
        <v>20</v>
      </c>
      <c r="O9" s="98">
        <f>IF(OR(H9="dnf",H9=""),"",((H9-H8)/100*F9)/24/3600)</f>
        <v>0.00015760869565217868</v>
      </c>
    </row>
    <row r="10" spans="1:15" ht="18" customHeight="1">
      <c r="A10" s="46">
        <v>3</v>
      </c>
      <c r="B10" s="56" t="s">
        <v>16</v>
      </c>
      <c r="C10" s="29" t="str">
        <f>IF(OR(B10=""),"",VLOOKUP(B10,'Algemene gegevens'!$A$2:$D$42,2,FALSE))</f>
        <v>J-22</v>
      </c>
      <c r="D10" s="21">
        <f>IF(OR(B10=""),"",VLOOKUP(B10,'Algemene gegevens'!$A$2:$D$42,4))</f>
        <v>99</v>
      </c>
      <c r="E10" s="21">
        <f>IF(OR(B10=""),"",VLOOKUP(B10,'Algemene gegevens'!$A$2:$BB$42,38))</f>
        <v>93</v>
      </c>
      <c r="F10" s="123">
        <v>93</v>
      </c>
      <c r="G10" s="124">
        <v>0.049999999999999996</v>
      </c>
      <c r="H10" s="25">
        <f t="shared" si="0"/>
        <v>4645.1612903225805</v>
      </c>
      <c r="I10" s="93">
        <f t="shared" si="1"/>
        <v>0.0016312056737588657</v>
      </c>
      <c r="J10" s="129">
        <v>94</v>
      </c>
      <c r="K10" s="51">
        <f t="shared" si="2"/>
        <v>3</v>
      </c>
      <c r="L10" s="71">
        <f>IF(OR(B10=""),"",VLOOKUP(B10,Puntentotaal!$AD$93:$BD$132,27,FALSE))</f>
        <v>19</v>
      </c>
      <c r="O10" s="98">
        <f aca="true" t="shared" si="3" ref="O10:O27">IF(OR(H10="dnf",H10=""),"",((H10-H9)/100*F10)/24/3600)</f>
        <v>0.0016312056737588657</v>
      </c>
    </row>
    <row r="11" spans="1:15" ht="18" customHeight="1">
      <c r="A11" s="46">
        <v>4</v>
      </c>
      <c r="B11" s="56" t="s">
        <v>23</v>
      </c>
      <c r="C11" s="29" t="str">
        <f>IF(OR(B11=""),"",VLOOKUP(B11,'Algemene gegevens'!$A$2:$D$42,2,FALSE))</f>
        <v>Dehler 28</v>
      </c>
      <c r="D11" s="21">
        <f>IF(OR(B11=""),"",VLOOKUP(B11,'Algemene gegevens'!$A$2:$D$42,4))</f>
        <v>102</v>
      </c>
      <c r="E11" s="21">
        <f>IF(OR(B11=""),"",VLOOKUP(B11,'Algemene gegevens'!$A$2:$BB$42,38))</f>
        <v>98</v>
      </c>
      <c r="F11" s="123">
        <v>98</v>
      </c>
      <c r="G11" s="124">
        <v>0.053125</v>
      </c>
      <c r="H11" s="25">
        <f t="shared" si="0"/>
        <v>4683.673469387755</v>
      </c>
      <c r="I11" s="93">
        <f t="shared" si="1"/>
        <v>0.00043682795698924987</v>
      </c>
      <c r="J11" s="129">
        <v>99</v>
      </c>
      <c r="K11" s="51">
        <f t="shared" si="2"/>
        <v>4</v>
      </c>
      <c r="L11" s="71">
        <f>IF(OR(B11=""),"",VLOOKUP(B11,Puntentotaal!$AD$93:$BD$132,27,FALSE))</f>
        <v>27</v>
      </c>
      <c r="O11" s="98">
        <f t="shared" si="3"/>
        <v>0.00043682795698924987</v>
      </c>
    </row>
    <row r="12" spans="1:15" ht="18" customHeight="1">
      <c r="A12" s="46">
        <v>5</v>
      </c>
      <c r="B12" s="56" t="s">
        <v>3</v>
      </c>
      <c r="C12" s="29" t="str">
        <f>IF(OR(B12=""),"",VLOOKUP(B12,'Algemene gegevens'!$A$2:$D$42,2,FALSE))</f>
        <v>Friendship 23</v>
      </c>
      <c r="D12" s="21">
        <f>IF(OR(B12=""),"",VLOOKUP(B12,'Algemene gegevens'!$A$2:$D$42,4))</f>
        <v>113</v>
      </c>
      <c r="E12" s="21">
        <f>IF(OR(B12=""),"",VLOOKUP(B12,'Algemene gegevens'!$A$2:$BB$42,38))</f>
        <v>113</v>
      </c>
      <c r="F12" s="123">
        <v>114</v>
      </c>
      <c r="G12" s="124">
        <v>0.06359953703703704</v>
      </c>
      <c r="H12" s="25">
        <f t="shared" si="0"/>
        <v>4820.175438596491</v>
      </c>
      <c r="I12" s="93">
        <f t="shared" si="1"/>
        <v>0.0018010676492819363</v>
      </c>
      <c r="J12" s="129">
        <v>115</v>
      </c>
      <c r="K12" s="51">
        <f t="shared" si="2"/>
        <v>5</v>
      </c>
      <c r="L12" s="71">
        <f>IF(OR(B12=""),"",VLOOKUP(B12,Puntentotaal!$AD$93:$BD$132,27,FALSE))</f>
        <v>22</v>
      </c>
      <c r="O12" s="98">
        <f t="shared" si="3"/>
        <v>0.0018010676492819363</v>
      </c>
    </row>
    <row r="13" spans="1:15" ht="18" customHeight="1">
      <c r="A13" s="46">
        <v>6</v>
      </c>
      <c r="B13" s="56" t="s">
        <v>178</v>
      </c>
      <c r="C13" s="29" t="str">
        <f>IF(OR(B13=""),"",VLOOKUP(B13,'Algemene gegevens'!$A$2:$D$42,2,FALSE))</f>
        <v>Compromis 720</v>
      </c>
      <c r="D13" s="21">
        <f>IF(OR(B13=""),"",VLOOKUP(B13,'Algemene gegevens'!$A$2:$D$42,4))</f>
        <v>115</v>
      </c>
      <c r="E13" s="21">
        <f>IF(OR(B13=""),"",VLOOKUP(B13,'Algemene gegevens'!$A$2:$BB$42,38))</f>
        <v>118</v>
      </c>
      <c r="F13" s="123">
        <v>119</v>
      </c>
      <c r="G13" s="124" t="s">
        <v>182</v>
      </c>
      <c r="H13" s="25">
        <f t="shared" si="0"/>
      </c>
      <c r="I13" s="93">
        <f t="shared" si="1"/>
      </c>
      <c r="J13" s="129">
        <v>118</v>
      </c>
      <c r="K13" s="51">
        <f t="shared" si="2"/>
        <v>6</v>
      </c>
      <c r="L13" s="71">
        <f>IF(OR(B13=""),"",VLOOKUP(B13,Puntentotaal!$AD$93:$BD$132,27,FALSE))</f>
        <v>60</v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gegevens'!$A$2:$BB$42,38))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gegevens'!$A$2:$BB$42,38))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gegevens'!$A$2:$BB$42,38))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gegevens'!$A$2:$BB$42,38))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gegevens'!$A$2:$BB$42,38))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gegevens'!$A$2:$BB$42,38))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gegevens'!$A$2:$BB$42,38))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gegevens'!$A$2:$BB$42,38))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gegevens'!$A$2:$BB$42,38))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gegevens'!$A$2:$BB$42,38))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gegevens'!$A$2:$BB$42,38))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gegevens'!$A$2:$BB$42,38))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gegevens'!$A$2:$BB$42,38))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gegevens'!$A$2:$BB$42,38))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4"/>
      <c r="E2" s="5"/>
      <c r="F2" s="3" t="s">
        <v>153</v>
      </c>
    </row>
    <row r="3" spans="1:6" ht="18" customHeight="1">
      <c r="A3" s="8"/>
      <c r="B3" s="40" t="s">
        <v>147</v>
      </c>
      <c r="C3" s="80" t="s">
        <v>148</v>
      </c>
      <c r="E3" s="142" t="s">
        <v>183</v>
      </c>
      <c r="F3" s="5"/>
    </row>
    <row r="4" spans="1:6" ht="18" customHeight="1" thickBot="1">
      <c r="A4" s="8"/>
      <c r="B4" s="40" t="s">
        <v>97</v>
      </c>
      <c r="C4" s="2" t="s">
        <v>52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16</v>
      </c>
      <c r="C8" s="28" t="str">
        <f>IF(OR(B8=""),"",VLOOKUP(B8,'Algemene gegevens'!$A$2:$D$42,2,FALSE))</f>
        <v>J-22</v>
      </c>
      <c r="D8" s="20">
        <f>IF(OR(B8=""),"",VLOOKUP(B8,'Algemene gegevens'!$A$2:$D$42,4))</f>
        <v>99</v>
      </c>
      <c r="E8" s="20">
        <f>IF(OR(B8=""),"",VLOOKUP(B8,'Algemene gegevens'!$A$2:$BB$42,39))</f>
        <v>94</v>
      </c>
      <c r="F8" s="121">
        <v>92</v>
      </c>
      <c r="G8" s="122">
        <v>0.04954861111111111</v>
      </c>
      <c r="H8" s="24">
        <f aca="true" t="shared" si="0" ref="H8:H27">IF(OR(G8="dnf",G8=""),"",(VALUE(G8)*100/F8)*24*3600)</f>
        <v>4653.260869565217</v>
      </c>
      <c r="I8" s="95">
        <f aca="true" t="shared" si="1" ref="I8:I27">O8</f>
        <v>0.000763888888888883</v>
      </c>
      <c r="J8" s="128">
        <v>92</v>
      </c>
      <c r="K8" s="51">
        <f aca="true" t="shared" si="2" ref="K8:K27">A8</f>
        <v>1</v>
      </c>
      <c r="L8" s="70">
        <f>IF(OR(B8=""),"",VLOOKUP(B8,Puntentotaal!$AD$93:$BD$132,27,FALSE))</f>
        <v>19</v>
      </c>
      <c r="O8" s="97">
        <f>IF(OR(H8="dnf",H8=""),"",((H9-H8)/100*F8)/24/3600)</f>
        <v>0.000763888888888883</v>
      </c>
    </row>
    <row r="9" spans="1:15" ht="18" customHeight="1">
      <c r="A9" s="46">
        <v>2</v>
      </c>
      <c r="B9" s="56" t="s">
        <v>3</v>
      </c>
      <c r="C9" s="29" t="str">
        <f>IF(OR(B9=""),"",VLOOKUP(B9,'Algemene gegevens'!$A$2:$D$42,2,FALSE))</f>
        <v>Friendship 23</v>
      </c>
      <c r="D9" s="21">
        <f>IF(OR(B9=""),"",VLOOKUP(B9,'Algemene gegevens'!$A$2:$D$42,4))</f>
        <v>113</v>
      </c>
      <c r="E9" s="21">
        <f>IF(OR(B9=""),"",VLOOKUP(B9,'Algemene gegevens'!$A$2:$BB$42,39))</f>
        <v>115</v>
      </c>
      <c r="F9" s="123">
        <v>116</v>
      </c>
      <c r="G9" s="124">
        <v>0.0634375</v>
      </c>
      <c r="H9" s="25">
        <f t="shared" si="0"/>
        <v>4724.999999999999</v>
      </c>
      <c r="I9" s="93">
        <f t="shared" si="1"/>
        <v>0.000963164251207722</v>
      </c>
      <c r="J9" s="129">
        <v>114</v>
      </c>
      <c r="K9" s="51">
        <f t="shared" si="2"/>
        <v>2</v>
      </c>
      <c r="L9" s="71">
        <f>IF(OR(B9=""),"",VLOOKUP(B9,Puntentotaal!$AD$93:$BD$132,27,FALSE))</f>
        <v>22</v>
      </c>
      <c r="O9" s="98">
        <f>IF(OR(H9="dnf",H9=""),"",((H9-H8)/100*F9)/24/3600)</f>
        <v>0.000963164251207722</v>
      </c>
    </row>
    <row r="10" spans="1:15" ht="18" customHeight="1">
      <c r="A10" s="46">
        <v>3</v>
      </c>
      <c r="B10" s="56" t="s">
        <v>23</v>
      </c>
      <c r="C10" s="29" t="str">
        <f>IF(OR(B10=""),"",VLOOKUP(B10,'Algemene gegevens'!$A$2:$D$42,2,FALSE))</f>
        <v>Dehler 28</v>
      </c>
      <c r="D10" s="21">
        <f>IF(OR(B10=""),"",VLOOKUP(B10,'Algemene gegevens'!$A$2:$D$42,4))</f>
        <v>102</v>
      </c>
      <c r="E10" s="21">
        <f>IF(OR(B10=""),"",VLOOKUP(B10,'Algemene gegevens'!$A$2:$BB$42,39))</f>
        <v>99</v>
      </c>
      <c r="F10" s="123">
        <v>100</v>
      </c>
      <c r="G10" s="124">
        <v>0.05634259259259259</v>
      </c>
      <c r="H10" s="25">
        <f t="shared" si="0"/>
        <v>4867.999999999999</v>
      </c>
      <c r="I10" s="96">
        <f t="shared" si="1"/>
        <v>0.0016550925925925926</v>
      </c>
      <c r="J10" s="129">
        <v>100</v>
      </c>
      <c r="K10" s="51">
        <f t="shared" si="2"/>
        <v>3</v>
      </c>
      <c r="L10" s="71">
        <f>IF(OR(B10=""),"",VLOOKUP(B10,Puntentotaal!$AD$93:$BD$132,27,FALSE))</f>
        <v>27</v>
      </c>
      <c r="O10" s="98">
        <f aca="true" t="shared" si="3" ref="O10:O27">IF(OR(H10="dnf",H10=""),"",((H10-H9)/100*F10)/24/3600)</f>
        <v>0.0016550925925925926</v>
      </c>
    </row>
    <row r="11" spans="1:15" ht="18" customHeight="1">
      <c r="A11" s="46">
        <v>4</v>
      </c>
      <c r="B11" s="56" t="s">
        <v>137</v>
      </c>
      <c r="C11" s="29" t="str">
        <f>IF(OR(B11=""),"",VLOOKUP(B11,'Algemene gegevens'!$A$2:$D$42,2,FALSE))</f>
        <v>Ynling</v>
      </c>
      <c r="D11" s="21">
        <f>IF(OR(B11=""),"",VLOOKUP(B11,'Algemene gegevens'!$A$2:$D$42,4))</f>
        <v>105</v>
      </c>
      <c r="E11" s="21">
        <f>IF(OR(B11=""),"",VLOOKUP(B11,'Algemene gegevens'!$A$2:$BB$42,39))</f>
        <v>95</v>
      </c>
      <c r="F11" s="123">
        <v>93</v>
      </c>
      <c r="G11" s="124">
        <v>0.0531712962962963</v>
      </c>
      <c r="H11" s="25">
        <f t="shared" si="0"/>
        <v>4939.784946236559</v>
      </c>
      <c r="I11" s="93">
        <f t="shared" si="1"/>
        <v>0.0007726851851851971</v>
      </c>
      <c r="J11" s="129">
        <v>96</v>
      </c>
      <c r="K11" s="51">
        <f t="shared" si="2"/>
        <v>4</v>
      </c>
      <c r="L11" s="71">
        <f>IF(OR(B11=""),"",VLOOKUP(B11,Puntentotaal!$AD$93:$BD$132,27,FALSE))</f>
        <v>20</v>
      </c>
      <c r="O11" s="98">
        <f t="shared" si="3"/>
        <v>0.0007726851851851971</v>
      </c>
    </row>
    <row r="12" spans="1:15" ht="18" customHeight="1">
      <c r="A12" s="46">
        <v>5</v>
      </c>
      <c r="B12" s="56" t="s">
        <v>173</v>
      </c>
      <c r="C12" s="29" t="str">
        <f>IF(OR(B12=""),"",VLOOKUP(B12,'Algemene gegevens'!$A$2:$D$42,2,FALSE))</f>
        <v>Scholtz 22</v>
      </c>
      <c r="D12" s="21">
        <f>IF(OR(B12=""),"",VLOOKUP(B12,'Algemene gegevens'!$A$2:$D$42,4))</f>
        <v>96</v>
      </c>
      <c r="E12" s="21">
        <f>IF(OR(B12=""),"",VLOOKUP(B12,'Algemene gegevens'!$A$2:$BB$42,39))</f>
        <v>108</v>
      </c>
      <c r="F12" s="123">
        <v>106</v>
      </c>
      <c r="G12" s="124">
        <v>0.06122685185185186</v>
      </c>
      <c r="H12" s="25">
        <f t="shared" si="0"/>
        <v>4990.566037735849</v>
      </c>
      <c r="I12" s="93">
        <f t="shared" si="1"/>
        <v>0.0006230087614496188</v>
      </c>
      <c r="J12" s="129">
        <v>107</v>
      </c>
      <c r="K12" s="51">
        <f t="shared" si="2"/>
        <v>5</v>
      </c>
      <c r="L12" s="71">
        <f>IF(OR(B12=""),"",VLOOKUP(B12,Puntentotaal!$AD$93:$BD$132,27,FALSE))</f>
        <v>46</v>
      </c>
      <c r="O12" s="98">
        <f t="shared" si="3"/>
        <v>0.0006230087614496188</v>
      </c>
    </row>
    <row r="13" spans="1:15" ht="18" customHeight="1">
      <c r="A13" s="46">
        <v>6</v>
      </c>
      <c r="B13" s="56" t="s">
        <v>171</v>
      </c>
      <c r="C13" s="29" t="str">
        <f>IF(OR(B13=""),"",VLOOKUP(B13,'Algemene gegevens'!$A$2:$D$42,2,FALSE))</f>
        <v>Dufour Arpege</v>
      </c>
      <c r="D13" s="21">
        <f>IF(OR(B13=""),"",VLOOKUP(B13,'Algemene gegevens'!$A$2:$D$42,4))</f>
        <v>104</v>
      </c>
      <c r="E13" s="21">
        <f>IF(OR(B13=""),"",VLOOKUP(B13,'Algemene gegevens'!$A$2:$BB$42,39))</f>
        <v>108</v>
      </c>
      <c r="F13" s="123">
        <v>108</v>
      </c>
      <c r="G13" s="124">
        <v>0.06693287037037036</v>
      </c>
      <c r="H13" s="25">
        <f t="shared" si="0"/>
        <v>5354.629629629629</v>
      </c>
      <c r="I13" s="93">
        <f t="shared" si="1"/>
        <v>0.0045507948986722455</v>
      </c>
      <c r="J13" s="129">
        <v>109</v>
      </c>
      <c r="K13" s="51">
        <f t="shared" si="2"/>
        <v>6</v>
      </c>
      <c r="L13" s="71">
        <f>IF(OR(B13=""),"",VLOOKUP(B13,Puntentotaal!$AD$93:$BD$132,27,FALSE))</f>
        <v>48</v>
      </c>
      <c r="O13" s="98">
        <f t="shared" si="3"/>
        <v>0.0045507948986722455</v>
      </c>
    </row>
    <row r="14" spans="1:15" ht="18" customHeight="1">
      <c r="A14" s="46">
        <v>7</v>
      </c>
      <c r="B14" s="56" t="s">
        <v>99</v>
      </c>
      <c r="C14" s="29" t="str">
        <f>IF(OR(B14=""),"",VLOOKUP(B14,'Algemene gegevens'!$A$2:$D$42,2,FALSE))</f>
        <v>Etap 21</v>
      </c>
      <c r="D14" s="21">
        <f>IF(OR(B14=""),"",VLOOKUP(B14,'Algemene gegevens'!$A$2:$D$42,4))</f>
        <v>114</v>
      </c>
      <c r="E14" s="21">
        <f>IF(OR(B14=""),"",VLOOKUP(B14,'Algemene gegevens'!$A$2:$BB$42,39))</f>
        <v>112</v>
      </c>
      <c r="F14" s="123">
        <v>112</v>
      </c>
      <c r="G14" s="124">
        <v>0.07077546296296296</v>
      </c>
      <c r="H14" s="25">
        <f t="shared" si="0"/>
        <v>5459.821428571428</v>
      </c>
      <c r="I14" s="93">
        <f t="shared" si="1"/>
        <v>0.0013635973936899975</v>
      </c>
      <c r="J14" s="129">
        <v>114</v>
      </c>
      <c r="K14" s="51">
        <f t="shared" si="2"/>
        <v>7</v>
      </c>
      <c r="L14" s="71">
        <f>IF(OR(B14=""),"",VLOOKUP(B14,Puntentotaal!$AD$93:$BD$132,27,FALSE))</f>
        <v>26</v>
      </c>
      <c r="O14" s="98">
        <f t="shared" si="3"/>
        <v>0.0013635973936899975</v>
      </c>
    </row>
    <row r="15" spans="1:15" ht="18" customHeight="1">
      <c r="A15" s="46">
        <v>8</v>
      </c>
      <c r="B15" s="56" t="s">
        <v>165</v>
      </c>
      <c r="C15" s="29" t="str">
        <f>IF(OR(B15=""),"",VLOOKUP(B15,'Algemene gegevens'!$A$2:$D$42,2,FALSE))</f>
        <v>Comet 850 1,3</v>
      </c>
      <c r="D15" s="21">
        <f>IF(OR(B15=""),"",VLOOKUP(B15,'Algemene gegevens'!$A$2:$D$42,4))</f>
        <v>108</v>
      </c>
      <c r="E15" s="21">
        <f>IF(OR(B15=""),"",VLOOKUP(B15,'Algemene gegevens'!$A$2:$BB$42,39))</f>
        <v>125</v>
      </c>
      <c r="F15" s="123">
        <v>126</v>
      </c>
      <c r="G15" s="124" t="s">
        <v>180</v>
      </c>
      <c r="H15" s="25">
        <f t="shared" si="0"/>
      </c>
      <c r="I15" s="93">
        <f t="shared" si="1"/>
      </c>
      <c r="J15" s="129">
        <v>125</v>
      </c>
      <c r="K15" s="51">
        <f t="shared" si="2"/>
        <v>8</v>
      </c>
      <c r="L15" s="71">
        <f>IF(OR(B15=""),"",VLOOKUP(B15,Puntentotaal!$AD$93:$BD$132,27,FALSE))</f>
        <v>50</v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gegevens'!$A$2:$BB$42,39))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gegevens'!$A$2:$BB$42,39))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gegevens'!$A$2:$BB$42,39))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gegevens'!$A$2:$BB$42,39))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gegevens'!$A$2:$BB$42,39))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gegevens'!$A$2:$BB$42,39))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gegevens'!$A$2:$BB$42,39))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gegevens'!$A$2:$BB$42,39))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gegevens'!$A$2:$BB$42,39))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gegevens'!$A$2:$BB$42,39))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gegevens'!$A$2:$BB$42,39))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gegevens'!$A$2:$BB$42,39))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U39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4"/>
      <c r="E2" s="5"/>
      <c r="F2" s="3" t="s">
        <v>153</v>
      </c>
    </row>
    <row r="3" spans="1:6" ht="18" customHeight="1">
      <c r="A3" s="8"/>
      <c r="B3" s="40" t="s">
        <v>147</v>
      </c>
      <c r="C3" s="80" t="s">
        <v>148</v>
      </c>
      <c r="E3" s="142">
        <v>42606</v>
      </c>
      <c r="F3" s="5"/>
    </row>
    <row r="4" spans="1:6" ht="18" customHeight="1" thickBot="1">
      <c r="A4" s="8"/>
      <c r="B4" s="40" t="s">
        <v>97</v>
      </c>
      <c r="C4" s="2" t="s">
        <v>53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16</v>
      </c>
      <c r="C8" s="28" t="str">
        <f>IF(OR(B8=""),"",VLOOKUP(B8,'Algemene gegevens'!$A$2:$D$42,2,FALSE))</f>
        <v>J-22</v>
      </c>
      <c r="D8" s="20">
        <f>IF(OR(B8=""),"",VLOOKUP(B8,'Algemene gegevens'!$A$2:$D$42,4))</f>
        <v>99</v>
      </c>
      <c r="E8" s="20">
        <f>IF(OR(B8=""),"",VLOOKUP(B8,'Algemene gegevens'!$A$2:$BB$42,40))</f>
        <v>92</v>
      </c>
      <c r="F8" s="121">
        <v>90</v>
      </c>
      <c r="G8" s="122">
        <v>0.03207175925925926</v>
      </c>
      <c r="H8" s="24">
        <f aca="true" t="shared" si="0" ref="H8:H27">IF(OR(G8="dnf",G8=""),"",(VALUE(G8)*100/F8)*24*3600)</f>
        <v>3078.8888888888882</v>
      </c>
      <c r="I8" s="95">
        <f aca="true" t="shared" si="1" ref="I8:I27">O8</f>
        <v>6.592190016103434E-05</v>
      </c>
      <c r="J8" s="128">
        <v>90</v>
      </c>
      <c r="K8" s="51">
        <f aca="true" t="shared" si="2" ref="K8:K27">A8</f>
        <v>1</v>
      </c>
      <c r="L8" s="70">
        <f>IF(OR(B8=""),"",VLOOKUP(B8,Puntentotaal!$AD$93:$BD$132,27,FALSE))</f>
        <v>19</v>
      </c>
      <c r="O8" s="97">
        <f>IF(OR(H8="dnf",H8=""),"",((H9-H8)/100*F8)/24/3600)</f>
        <v>6.592190016103434E-05</v>
      </c>
    </row>
    <row r="9" spans="1:15" ht="18" customHeight="1">
      <c r="A9" s="46">
        <v>2</v>
      </c>
      <c r="B9" s="56" t="s">
        <v>3</v>
      </c>
      <c r="C9" s="29" t="str">
        <f>IF(OR(B9=""),"",VLOOKUP(B9,'Algemene gegevens'!$A$2:$D$42,2,FALSE))</f>
        <v>Friendship 23</v>
      </c>
      <c r="D9" s="21">
        <f>IF(OR(B9=""),"",VLOOKUP(B9,'Algemene gegevens'!$A$2:$D$42,4))</f>
        <v>113</v>
      </c>
      <c r="E9" s="21">
        <f>IF(OR(B9=""),"",VLOOKUP(B9,'Algemene gegevens'!$A$2:$BB$42,40))</f>
        <v>114</v>
      </c>
      <c r="F9" s="123">
        <v>115</v>
      </c>
      <c r="G9" s="124">
        <v>0.04106481481481481</v>
      </c>
      <c r="H9" s="25">
        <f t="shared" si="0"/>
        <v>3085.2173913043475</v>
      </c>
      <c r="I9" s="93">
        <f t="shared" si="1"/>
        <v>8.423353909465499E-05</v>
      </c>
      <c r="J9" s="129">
        <v>113</v>
      </c>
      <c r="K9" s="51">
        <f t="shared" si="2"/>
        <v>2</v>
      </c>
      <c r="L9" s="71">
        <f>IF(OR(B9=""),"",VLOOKUP(B9,Puntentotaal!$AD$93:$BD$132,27,FALSE))</f>
        <v>22</v>
      </c>
      <c r="O9" s="98">
        <f>IF(OR(H9="dnf",H9=""),"",((H9-H8)/100*F9)/24/3600)</f>
        <v>8.423353909465499E-05</v>
      </c>
    </row>
    <row r="10" spans="1:15" ht="18" customHeight="1">
      <c r="A10" s="46">
        <v>3</v>
      </c>
      <c r="B10" s="56" t="s">
        <v>165</v>
      </c>
      <c r="C10" s="29" t="str">
        <f>IF(OR(B10=""),"",VLOOKUP(B10,'Algemene gegevens'!$A$2:$D$42,2,FALSE))</f>
        <v>Comet 850 1,3</v>
      </c>
      <c r="D10" s="21">
        <f>IF(OR(B10=""),"",VLOOKUP(B10,'Algemene gegevens'!$A$2:$D$42,4))</f>
        <v>108</v>
      </c>
      <c r="E10" s="21">
        <f>IF(OR(B10=""),"",VLOOKUP(B10,'Algemene gegevens'!$A$2:$BB$42,40))</f>
        <v>125</v>
      </c>
      <c r="F10" s="123">
        <v>126</v>
      </c>
      <c r="G10" s="124">
        <v>0.046250000000000006</v>
      </c>
      <c r="H10" s="25">
        <f t="shared" si="0"/>
        <v>3171.428571428572</v>
      </c>
      <c r="I10" s="93">
        <f t="shared" si="1"/>
        <v>0.0012572463768116071</v>
      </c>
      <c r="J10" s="129">
        <v>124</v>
      </c>
      <c r="K10" s="51">
        <f t="shared" si="2"/>
        <v>3</v>
      </c>
      <c r="L10" s="71">
        <f>IF(OR(B10=""),"",VLOOKUP(B10,Puntentotaal!$AD$93:$BD$132,27,FALSE))</f>
        <v>50</v>
      </c>
      <c r="O10" s="98">
        <f aca="true" t="shared" si="3" ref="O10:O27">IF(OR(H10="dnf",H10=""),"",((H10-H9)/100*F10)/24/3600)</f>
        <v>0.0012572463768116071</v>
      </c>
    </row>
    <row r="11" spans="1:15" ht="18" customHeight="1">
      <c r="A11" s="46">
        <v>4</v>
      </c>
      <c r="B11" s="56" t="s">
        <v>137</v>
      </c>
      <c r="C11" s="29" t="str">
        <f>IF(OR(B11=""),"",VLOOKUP(B11,'Algemene gegevens'!$A$2:$D$42,2,FALSE))</f>
        <v>Ynling</v>
      </c>
      <c r="D11" s="21">
        <f>IF(OR(B11=""),"",VLOOKUP(B11,'Algemene gegevens'!$A$2:$D$42,4))</f>
        <v>105</v>
      </c>
      <c r="E11" s="21">
        <f>IF(OR(B11=""),"",VLOOKUP(B11,'Algemene gegevens'!$A$2:$BB$42,40))</f>
        <v>96</v>
      </c>
      <c r="F11" s="123">
        <v>94</v>
      </c>
      <c r="G11" s="124">
        <v>0.03451388888888889</v>
      </c>
      <c r="H11" s="25">
        <f t="shared" si="0"/>
        <v>3172.340425531915</v>
      </c>
      <c r="I11" s="93">
        <f t="shared" si="1"/>
        <v>9.920634920630982E-06</v>
      </c>
      <c r="J11" s="129">
        <v>97</v>
      </c>
      <c r="K11" s="51">
        <f t="shared" si="2"/>
        <v>4</v>
      </c>
      <c r="L11" s="71">
        <f>IF(OR(B11=""),"",VLOOKUP(B11,Puntentotaal!$AD$93:$BD$132,27,FALSE))</f>
        <v>20</v>
      </c>
      <c r="O11" s="98">
        <f t="shared" si="3"/>
        <v>9.920634920630982E-06</v>
      </c>
    </row>
    <row r="12" spans="1:15" ht="18" customHeight="1">
      <c r="A12" s="46">
        <v>5</v>
      </c>
      <c r="B12" s="56" t="s">
        <v>171</v>
      </c>
      <c r="C12" s="29" t="str">
        <f>IF(OR(B12=""),"",VLOOKUP(B12,'Algemene gegevens'!$A$2:$D$42,2,FALSE))</f>
        <v>Dufour Arpege</v>
      </c>
      <c r="D12" s="21">
        <f>IF(OR(B12=""),"",VLOOKUP(B12,'Algemene gegevens'!$A$2:$D$42,4))</f>
        <v>104</v>
      </c>
      <c r="E12" s="21">
        <f>IF(OR(B12=""),"",VLOOKUP(B12,'Algemene gegevens'!$A$2:$BB$42,40))</f>
        <v>109</v>
      </c>
      <c r="F12" s="123">
        <v>109</v>
      </c>
      <c r="G12" s="124">
        <v>0.042581018518518525</v>
      </c>
      <c r="H12" s="25">
        <f t="shared" si="0"/>
        <v>3375.2293577981654</v>
      </c>
      <c r="I12" s="93">
        <f t="shared" si="1"/>
        <v>0.0025595941686367227</v>
      </c>
      <c r="J12" s="129">
        <v>108</v>
      </c>
      <c r="K12" s="51">
        <f t="shared" si="2"/>
        <v>5</v>
      </c>
      <c r="L12" s="71">
        <f>IF(OR(B12=""),"",VLOOKUP(B12,Puntentotaal!$AD$93:$BD$132,27,FALSE))</f>
        <v>48</v>
      </c>
      <c r="O12" s="98">
        <f t="shared" si="3"/>
        <v>0.0025595941686367227</v>
      </c>
    </row>
    <row r="13" spans="1:15" ht="18" customHeight="1">
      <c r="A13" s="46">
        <v>6</v>
      </c>
      <c r="B13" s="56" t="s">
        <v>173</v>
      </c>
      <c r="C13" s="29" t="str">
        <f>IF(OR(B13=""),"",VLOOKUP(B13,'Algemene gegevens'!$A$2:$D$42,2,FALSE))</f>
        <v>Scholtz 22</v>
      </c>
      <c r="D13" s="21">
        <f>IF(OR(B13=""),"",VLOOKUP(B13,'Algemene gegevens'!$A$2:$D$42,4))</f>
        <v>96</v>
      </c>
      <c r="E13" s="21">
        <f>IF(OR(B13=""),"",VLOOKUP(B13,'Algemene gegevens'!$A$2:$BB$42,40))</f>
        <v>107</v>
      </c>
      <c r="F13" s="123">
        <v>105</v>
      </c>
      <c r="G13" s="124">
        <v>0.0415625</v>
      </c>
      <c r="H13" s="25">
        <f t="shared" si="0"/>
        <v>3420</v>
      </c>
      <c r="I13" s="93">
        <f t="shared" si="1"/>
        <v>0.000544087665647295</v>
      </c>
      <c r="J13" s="129">
        <v>108</v>
      </c>
      <c r="K13" s="51">
        <f t="shared" si="2"/>
        <v>6</v>
      </c>
      <c r="L13" s="71">
        <f>IF(OR(B13=""),"",VLOOKUP(B13,Puntentotaal!$AD$93:$BD$132,27,FALSE))</f>
        <v>46</v>
      </c>
      <c r="O13" s="98">
        <f t="shared" si="3"/>
        <v>0.000544087665647295</v>
      </c>
    </row>
    <row r="14" spans="1:15" ht="18" customHeight="1">
      <c r="A14" s="46">
        <v>7</v>
      </c>
      <c r="B14" s="56" t="s">
        <v>154</v>
      </c>
      <c r="C14" s="29" t="str">
        <f>IF(OR(B14=""),"",VLOOKUP(B14,'Algemene gegevens'!$A$2:$D$42,2,FALSE))</f>
        <v>one off</v>
      </c>
      <c r="D14" s="21">
        <f>IF(OR(B14=""),"",VLOOKUP(B14,'Algemene gegevens'!$A$2:$D$42,4))</f>
        <v>115</v>
      </c>
      <c r="E14" s="21">
        <f>IF(OR(B14=""),"",VLOOKUP(B14,'Algemene gegevens'!$A$2:$BB$42,40))</f>
        <v>115</v>
      </c>
      <c r="F14" s="123">
        <v>115</v>
      </c>
      <c r="G14" s="124">
        <v>0.04681712962962963</v>
      </c>
      <c r="H14" s="25">
        <f t="shared" si="0"/>
        <v>3517.391304347826</v>
      </c>
      <c r="I14" s="96">
        <f t="shared" si="1"/>
        <v>0.0012962962962962954</v>
      </c>
      <c r="J14" s="129">
        <v>117</v>
      </c>
      <c r="K14" s="51">
        <f t="shared" si="2"/>
        <v>7</v>
      </c>
      <c r="L14" s="71">
        <f>IF(OR(B14=""),"",VLOOKUP(B14,Puntentotaal!$AD$93:$BD$132,27,FALSE))</f>
        <v>65</v>
      </c>
      <c r="O14" s="98">
        <f t="shared" si="3"/>
        <v>0.0012962962962962954</v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gegevens'!$A$2:$BB$42,40))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gegevens'!$A$2:$BB$42,40))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gegevens'!$A$2:$BB$42,40))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gegevens'!$A$2:$BB$42,40))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gegevens'!$A$2:$BB$42,40))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gegevens'!$A$2:$BB$42,40))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gegevens'!$A$2:$BB$42,40))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gegevens'!$A$2:$BB$42,40))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gegevens'!$A$2:$BB$42,40))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gegevens'!$A$2:$BB$42,40))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gegevens'!$A$2:$BB$42,40))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gegevens'!$A$2:$BB$42,40))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gegevens'!$A$2:$BB$42,40))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4"/>
      <c r="E2" s="5"/>
      <c r="F2" s="3" t="s">
        <v>153</v>
      </c>
    </row>
    <row r="3" spans="1:6" ht="18" customHeight="1">
      <c r="A3" s="8"/>
      <c r="B3" s="40" t="s">
        <v>147</v>
      </c>
      <c r="C3" s="80" t="s">
        <v>148</v>
      </c>
      <c r="E3" s="135">
        <v>42613</v>
      </c>
      <c r="F3" s="5"/>
    </row>
    <row r="4" spans="1:6" ht="18" customHeight="1" thickBot="1">
      <c r="A4" s="8"/>
      <c r="B4" s="40" t="s">
        <v>97</v>
      </c>
      <c r="C4" s="2" t="s">
        <v>54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137</v>
      </c>
      <c r="C8" s="28" t="str">
        <f>IF(OR(B8=""),"",VLOOKUP(B8,'Algemene gegevens'!$A$2:$D$42,2,FALSE))</f>
        <v>Ynling</v>
      </c>
      <c r="D8" s="20">
        <f>IF(OR(B8=""),"",VLOOKUP(B8,'Algemene gegevens'!$A$2:$D$42,4))</f>
        <v>105</v>
      </c>
      <c r="E8" s="20">
        <f>IF(OR(B8=""),"",VLOOKUP(B8,'Algemene gegevens'!$A$2:$BB$42,41))</f>
        <v>97</v>
      </c>
      <c r="F8" s="121">
        <v>95</v>
      </c>
      <c r="G8" s="122">
        <v>0.03386574074074074</v>
      </c>
      <c r="H8" s="24">
        <f aca="true" t="shared" si="0" ref="H8:H27">IF(OR(G8="dnf",G8=""),"",(VALUE(G8)*100/F8)*24*3600)</f>
        <v>3079.9999999999995</v>
      </c>
      <c r="I8" s="95">
        <f aca="true" t="shared" si="1" ref="I8:I27">O8</f>
        <v>0.00037422839506172774</v>
      </c>
      <c r="J8" s="128">
        <v>95</v>
      </c>
      <c r="K8" s="51">
        <f aca="true" t="shared" si="2" ref="K8:K27">A8</f>
        <v>1</v>
      </c>
      <c r="L8" s="70">
        <f>IF(OR(B8=""),"",VLOOKUP(B8,Puntentotaal!$AD$93:$BD$132,27,FALSE))</f>
        <v>20</v>
      </c>
      <c r="O8" s="97">
        <f>IF(OR(H8="dnf",H8=""),"",((H9-H8)/100*F8)/24/3600)</f>
        <v>0.00037422839506172774</v>
      </c>
    </row>
    <row r="9" spans="1:15" ht="18" customHeight="1">
      <c r="A9" s="46">
        <v>2</v>
      </c>
      <c r="B9" s="56" t="s">
        <v>3</v>
      </c>
      <c r="C9" s="29" t="str">
        <f>IF(OR(B9=""),"",VLOOKUP(B9,'Algemene gegevens'!$A$2:$D$42,2,FALSE))</f>
        <v>Friendship 23</v>
      </c>
      <c r="D9" s="21">
        <f>IF(OR(B9=""),"",VLOOKUP(B9,'Algemene gegevens'!$A$2:$D$42,4))</f>
        <v>113</v>
      </c>
      <c r="E9" s="21">
        <f>IF(OR(B9=""),"",VLOOKUP(B9,'Algemene gegevens'!$A$2:$BB$42,41))</f>
        <v>113</v>
      </c>
      <c r="F9" s="123">
        <v>114</v>
      </c>
      <c r="G9" s="124">
        <v>0.04108796296296296</v>
      </c>
      <c r="H9" s="25">
        <f t="shared" si="0"/>
        <v>3114.0350877192977</v>
      </c>
      <c r="I9" s="96">
        <f t="shared" si="1"/>
        <v>0.0004490740740740734</v>
      </c>
      <c r="J9" s="129">
        <v>112</v>
      </c>
      <c r="K9" s="51">
        <f t="shared" si="2"/>
        <v>2</v>
      </c>
      <c r="L9" s="71">
        <f>IF(OR(B9=""),"",VLOOKUP(B9,Puntentotaal!$AD$93:$BD$132,27,FALSE))</f>
        <v>22</v>
      </c>
      <c r="O9" s="98">
        <f>IF(OR(H9="dnf",H9=""),"",((H9-H8)/100*F9)/24/3600)</f>
        <v>0.0004490740740740734</v>
      </c>
    </row>
    <row r="10" spans="1:15" ht="18" customHeight="1">
      <c r="A10" s="46">
        <v>3</v>
      </c>
      <c r="B10" s="56" t="s">
        <v>23</v>
      </c>
      <c r="C10" s="29" t="str">
        <f>IF(OR(B10=""),"",VLOOKUP(B10,'Algemene gegevens'!$A$2:$D$42,2,FALSE))</f>
        <v>Dehler 28</v>
      </c>
      <c r="D10" s="21">
        <f>IF(OR(B10=""),"",VLOOKUP(B10,'Algemene gegevens'!$A$2:$D$42,4))</f>
        <v>102</v>
      </c>
      <c r="E10" s="21">
        <f>IF(OR(B10=""),"",VLOOKUP(B10,'Algemene gegevens'!$A$2:$BB$42,41))</f>
        <v>100</v>
      </c>
      <c r="F10" s="123">
        <v>101</v>
      </c>
      <c r="G10" s="124">
        <v>0.03657407407407407</v>
      </c>
      <c r="H10" s="25">
        <f t="shared" si="0"/>
        <v>3128.7128712871286</v>
      </c>
      <c r="I10" s="93">
        <f t="shared" si="1"/>
        <v>0.00017158057179987428</v>
      </c>
      <c r="J10" s="129">
        <v>101</v>
      </c>
      <c r="K10" s="51">
        <f t="shared" si="2"/>
        <v>3</v>
      </c>
      <c r="L10" s="71">
        <f>IF(OR(B10=""),"",VLOOKUP(B10,Puntentotaal!$AD$93:$BD$132,27,FALSE))</f>
        <v>27</v>
      </c>
      <c r="O10" s="98">
        <f aca="true" t="shared" si="3" ref="O10:O27">IF(OR(H10="dnf",H10=""),"",((H10-H9)/100*F10)/24/3600)</f>
        <v>0.00017158057179987428</v>
      </c>
    </row>
    <row r="11" spans="1:15" ht="18" customHeight="1">
      <c r="A11" s="46">
        <v>4</v>
      </c>
      <c r="B11" s="56" t="s">
        <v>16</v>
      </c>
      <c r="C11" s="29" t="str">
        <f>IF(OR(B11=""),"",VLOOKUP(B11,'Algemene gegevens'!$A$2:$D$42,2,FALSE))</f>
        <v>J-22</v>
      </c>
      <c r="D11" s="21">
        <f>IF(OR(B11=""),"",VLOOKUP(B11,'Algemene gegevens'!$A$2:$D$42,4))</f>
        <v>99</v>
      </c>
      <c r="E11" s="21">
        <f>IF(OR(B11=""),"",VLOOKUP(B11,'Algemene gegevens'!$A$2:$BB$42,41))</f>
        <v>90</v>
      </c>
      <c r="F11" s="123">
        <v>88</v>
      </c>
      <c r="G11" s="124">
        <v>0.03269675925925926</v>
      </c>
      <c r="H11" s="25">
        <f t="shared" si="0"/>
        <v>3210.227272727273</v>
      </c>
      <c r="I11" s="93">
        <f t="shared" si="1"/>
        <v>0.0008302392739273968</v>
      </c>
      <c r="J11" s="129">
        <v>91</v>
      </c>
      <c r="K11" s="51">
        <f t="shared" si="2"/>
        <v>4</v>
      </c>
      <c r="L11" s="71">
        <f>IF(OR(B11=""),"",VLOOKUP(B11,Puntentotaal!$AD$93:$BD$132,27,FALSE))</f>
        <v>19</v>
      </c>
      <c r="O11" s="98">
        <f t="shared" si="3"/>
        <v>0.0008302392739273968</v>
      </c>
    </row>
    <row r="12" spans="1:15" ht="18" customHeight="1">
      <c r="A12" s="46">
        <v>5</v>
      </c>
      <c r="B12" s="56" t="s">
        <v>184</v>
      </c>
      <c r="C12" s="29" t="str">
        <f>IF(OR(B12=""),"",VLOOKUP(B12,'Algemene gegevens'!$A$2:$D$42,2,FALSE))</f>
        <v>Randmeer</v>
      </c>
      <c r="D12" s="21">
        <f>IF(OR(B12=""),"",VLOOKUP(B12,'Algemene gegevens'!$A$2:$D$42,4))</f>
        <v>105</v>
      </c>
      <c r="E12" s="21">
        <f>IF(OR(B12=""),"",VLOOKUP(B12,'Algemene gegevens'!$A$2:$BB$42,41))</f>
        <v>105</v>
      </c>
      <c r="F12" s="123">
        <v>103</v>
      </c>
      <c r="G12" s="124">
        <v>0.03854166666666667</v>
      </c>
      <c r="H12" s="25">
        <f t="shared" si="0"/>
        <v>3233.0097087378645</v>
      </c>
      <c r="I12" s="93">
        <f t="shared" si="1"/>
        <v>0.0002715961700336716</v>
      </c>
      <c r="J12" s="129">
        <v>105</v>
      </c>
      <c r="K12" s="51">
        <f t="shared" si="2"/>
        <v>5</v>
      </c>
      <c r="L12" s="71">
        <f>IF(OR(B12=""),"",VLOOKUP(B12,Puntentotaal!$AD$93:$BD$132,27,FALSE))</f>
        <v>64</v>
      </c>
      <c r="O12" s="98">
        <f t="shared" si="3"/>
        <v>0.0002715961700336716</v>
      </c>
    </row>
    <row r="13" spans="1:15" ht="18" customHeight="1">
      <c r="A13" s="46">
        <v>6</v>
      </c>
      <c r="B13" s="56" t="s">
        <v>171</v>
      </c>
      <c r="C13" s="29" t="str">
        <f>IF(OR(B13=""),"",VLOOKUP(B13,'Algemene gegevens'!$A$2:$D$42,2,FALSE))</f>
        <v>Dufour Arpege</v>
      </c>
      <c r="D13" s="21">
        <f>IF(OR(B13=""),"",VLOOKUP(B13,'Algemene gegevens'!$A$2:$D$42,4))</f>
        <v>104</v>
      </c>
      <c r="E13" s="21">
        <f>IF(OR(B13=""),"",VLOOKUP(B13,'Algemene gegevens'!$A$2:$BB$42,41))</f>
        <v>108</v>
      </c>
      <c r="F13" s="123">
        <v>109</v>
      </c>
      <c r="G13" s="124">
        <v>0.04212962962962963</v>
      </c>
      <c r="H13" s="25">
        <f t="shared" si="0"/>
        <v>3339.449541284404</v>
      </c>
      <c r="I13" s="93">
        <f t="shared" si="1"/>
        <v>0.0013428173318950005</v>
      </c>
      <c r="J13" s="129">
        <v>107</v>
      </c>
      <c r="K13" s="51">
        <f t="shared" si="2"/>
        <v>6</v>
      </c>
      <c r="L13" s="71">
        <f>IF(OR(B13=""),"",VLOOKUP(B13,Puntentotaal!$AD$93:$BD$132,27,FALSE))</f>
        <v>48</v>
      </c>
      <c r="O13" s="98">
        <f t="shared" si="3"/>
        <v>0.0013428173318950005</v>
      </c>
    </row>
    <row r="14" spans="1:15" ht="18" customHeight="1">
      <c r="A14" s="46">
        <v>7</v>
      </c>
      <c r="B14" s="56" t="s">
        <v>173</v>
      </c>
      <c r="C14" s="29" t="str">
        <f>IF(OR(B14=""),"",VLOOKUP(B14,'Algemene gegevens'!$A$2:$D$42,2,FALSE))</f>
        <v>Scholtz 22</v>
      </c>
      <c r="D14" s="21">
        <f>IF(OR(B14=""),"",VLOOKUP(B14,'Algemene gegevens'!$A$2:$D$42,4))</f>
        <v>96</v>
      </c>
      <c r="E14" s="21">
        <f>IF(OR(B14=""),"",VLOOKUP(B14,'Algemene gegevens'!$A$2:$BB$42,41))</f>
        <v>108</v>
      </c>
      <c r="F14" s="123">
        <v>106</v>
      </c>
      <c r="G14" s="124">
        <v>0.04125</v>
      </c>
      <c r="H14" s="25">
        <f t="shared" si="0"/>
        <v>3362.264150943396</v>
      </c>
      <c r="I14" s="93">
        <f t="shared" si="1"/>
        <v>0.0002799014610941166</v>
      </c>
      <c r="J14" s="129">
        <v>107</v>
      </c>
      <c r="K14" s="51">
        <f t="shared" si="2"/>
        <v>7</v>
      </c>
      <c r="L14" s="71">
        <f>IF(OR(B14=""),"",VLOOKUP(B14,Puntentotaal!$AD$93:$BD$132,27,FALSE))</f>
        <v>46</v>
      </c>
      <c r="O14" s="98">
        <f t="shared" si="3"/>
        <v>0.0002799014610941166</v>
      </c>
    </row>
    <row r="15" spans="1:15" ht="18" customHeight="1">
      <c r="A15" s="46">
        <v>8</v>
      </c>
      <c r="B15" s="56" t="s">
        <v>154</v>
      </c>
      <c r="C15" s="29" t="str">
        <f>IF(OR(B15=""),"",VLOOKUP(B15,'Algemene gegevens'!$A$2:$D$42,2,FALSE))</f>
        <v>one off</v>
      </c>
      <c r="D15" s="21">
        <f>IF(OR(B15=""),"",VLOOKUP(B15,'Algemene gegevens'!$A$2:$D$42,4))</f>
        <v>115</v>
      </c>
      <c r="E15" s="21">
        <f>IF(OR(B15=""),"",VLOOKUP(B15,'Algemene gegevens'!$A$2:$BB$42,41))</f>
        <v>117</v>
      </c>
      <c r="F15" s="123">
        <v>117</v>
      </c>
      <c r="G15" s="124">
        <v>0.046331018518518514</v>
      </c>
      <c r="H15" s="25">
        <f t="shared" si="0"/>
        <v>3421.3675213675206</v>
      </c>
      <c r="I15" s="93">
        <f t="shared" si="1"/>
        <v>0.000800358141160019</v>
      </c>
      <c r="J15" s="129">
        <v>116</v>
      </c>
      <c r="K15" s="51">
        <f t="shared" si="2"/>
        <v>8</v>
      </c>
      <c r="L15" s="71">
        <f>IF(OR(B15=""),"",VLOOKUP(B15,Puntentotaal!$AD$93:$BD$132,27,FALSE))</f>
        <v>65</v>
      </c>
      <c r="O15" s="98">
        <f t="shared" si="3"/>
        <v>0.000800358141160019</v>
      </c>
    </row>
    <row r="16" spans="1:21" ht="18" customHeight="1">
      <c r="A16" s="46">
        <v>9</v>
      </c>
      <c r="B16" s="56" t="s">
        <v>99</v>
      </c>
      <c r="C16" s="29" t="str">
        <f>IF(OR(B16=""),"",VLOOKUP(B16,'Algemene gegevens'!$A$2:$D$42,2,FALSE))</f>
        <v>Etap 21</v>
      </c>
      <c r="D16" s="21">
        <f>IF(OR(B16=""),"",VLOOKUP(B16,'Algemene gegevens'!$A$2:$D$42,4))</f>
        <v>114</v>
      </c>
      <c r="E16" s="21">
        <f>IF(OR(B16=""),"",VLOOKUP(B16,'Algemene gegevens'!$A$2:$BB$42,41))</f>
        <v>114</v>
      </c>
      <c r="F16" s="123">
        <v>115</v>
      </c>
      <c r="G16" s="124">
        <v>0.04652777777777778</v>
      </c>
      <c r="H16" s="25">
        <f t="shared" si="0"/>
        <v>3495.6521739130435</v>
      </c>
      <c r="I16" s="93">
        <f t="shared" si="1"/>
        <v>0.0009887424817980482</v>
      </c>
      <c r="J16" s="129">
        <v>114</v>
      </c>
      <c r="K16" s="51">
        <f t="shared" si="2"/>
        <v>9</v>
      </c>
      <c r="L16" s="71">
        <f>IF(OR(B16=""),"",VLOOKUP(B16,Puntentotaal!$AD$93:$BD$132,27,FALSE))</f>
        <v>26</v>
      </c>
      <c r="N16" s="10"/>
      <c r="O16" s="98">
        <f t="shared" si="3"/>
        <v>0.0009887424817980482</v>
      </c>
      <c r="P16" s="11"/>
      <c r="Q16" s="11"/>
      <c r="T16" s="12"/>
      <c r="U16" s="12"/>
    </row>
    <row r="17" spans="1:21" ht="18" customHeight="1">
      <c r="A17" s="46">
        <v>10</v>
      </c>
      <c r="B17" s="56" t="s">
        <v>165</v>
      </c>
      <c r="C17" s="29" t="str">
        <f>IF(OR(B17=""),"",VLOOKUP(B17,'Algemene gegevens'!$A$2:$D$42,2,FALSE))</f>
        <v>Comet 850 1,3</v>
      </c>
      <c r="D17" s="21">
        <f>IF(OR(B17=""),"",VLOOKUP(B17,'Algemene gegevens'!$A$2:$D$42,4))</f>
        <v>108</v>
      </c>
      <c r="E17" s="21">
        <f>IF(OR(B17=""),"",VLOOKUP(B17,'Algemene gegevens'!$A$2:$BB$42,41))</f>
        <v>124</v>
      </c>
      <c r="F17" s="123">
        <v>125</v>
      </c>
      <c r="G17" s="124">
        <v>0.050914351851851856</v>
      </c>
      <c r="H17" s="25">
        <f t="shared" si="0"/>
        <v>3519.2000000000007</v>
      </c>
      <c r="I17" s="93">
        <f t="shared" si="1"/>
        <v>0.00034068035426732104</v>
      </c>
      <c r="J17" s="129">
        <v>125</v>
      </c>
      <c r="K17" s="51">
        <f t="shared" si="2"/>
        <v>10</v>
      </c>
      <c r="L17" s="71">
        <f>IF(OR(B17=""),"",VLOOKUP(B17,Puntentotaal!$AD$93:$BD$132,27,FALSE))</f>
        <v>50</v>
      </c>
      <c r="N17" s="10"/>
      <c r="O17" s="98">
        <f t="shared" si="3"/>
        <v>0.00034068035426732104</v>
      </c>
      <c r="P17" s="11"/>
      <c r="Q17" s="11"/>
      <c r="T17" s="12"/>
      <c r="U17" s="12"/>
    </row>
    <row r="18" spans="1:15" ht="18" customHeight="1">
      <c r="A18" s="46">
        <v>11</v>
      </c>
      <c r="B18" s="56" t="s">
        <v>126</v>
      </c>
      <c r="C18" s="29" t="str">
        <f>IF(OR(B18=""),"",VLOOKUP(B18,'Algemene gegevens'!$A$2:$D$42,2,FALSE))</f>
        <v>Jenneau 2000</v>
      </c>
      <c r="D18" s="21">
        <f>IF(OR(B18=""),"",VLOOKUP(B18,'Algemene gegevens'!$A$2:$D$42,4))</f>
        <v>105</v>
      </c>
      <c r="E18" s="21">
        <f>IF(OR(B18=""),"",VLOOKUP(B18,'Algemene gegevens'!$A$2:$BB$42,41))</f>
        <v>108</v>
      </c>
      <c r="F18" s="123">
        <v>108</v>
      </c>
      <c r="G18" s="124">
        <v>0.04471064814814815</v>
      </c>
      <c r="H18" s="25">
        <f t="shared" si="0"/>
        <v>3576.851851851852</v>
      </c>
      <c r="I18" s="93">
        <f t="shared" si="1"/>
        <v>0.0007206481481481433</v>
      </c>
      <c r="J18" s="129">
        <v>110</v>
      </c>
      <c r="K18" s="51">
        <f t="shared" si="2"/>
        <v>11</v>
      </c>
      <c r="L18" s="71">
        <f>IF(OR(B18=""),"",VLOOKUP(B18,Puntentotaal!$AD$93:$BD$132,27,FALSE))</f>
        <v>68</v>
      </c>
      <c r="M18" t="s">
        <v>30</v>
      </c>
      <c r="N18" s="68"/>
      <c r="O18" s="98">
        <f t="shared" si="3"/>
        <v>0.0007206481481481433</v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U39"/>
  <sheetViews>
    <sheetView tabSelected="1" zoomScalePageLayoutView="0" workbookViewId="0" topLeftCell="A3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4"/>
      <c r="E2" s="5"/>
      <c r="F2" s="3" t="s">
        <v>153</v>
      </c>
    </row>
    <row r="3" spans="1:6" ht="18" customHeight="1">
      <c r="A3" s="8"/>
      <c r="B3" s="40" t="s">
        <v>147</v>
      </c>
      <c r="C3" s="179" t="s">
        <v>187</v>
      </c>
      <c r="E3" s="142">
        <v>42620</v>
      </c>
      <c r="F3" s="5"/>
    </row>
    <row r="4" spans="1:6" ht="18" customHeight="1" thickBot="1">
      <c r="A4" s="8"/>
      <c r="B4" s="40" t="s">
        <v>97</v>
      </c>
      <c r="C4" s="2" t="s">
        <v>186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165</v>
      </c>
      <c r="C8" s="28" t="str">
        <f>IF(OR(B8=""),"",VLOOKUP(B8,'Algemene gegevens'!$A$2:$D$42,2,FALSE))</f>
        <v>Comet 850 1,3</v>
      </c>
      <c r="D8" s="20">
        <f>IF(OR(B8=""),"",VLOOKUP(B8,'Algemene gegevens'!$A$2:$D$42,4))</f>
        <v>108</v>
      </c>
      <c r="E8" s="20">
        <f>IF(OR(B8=""),"",VLOOKUP(B8,'Algemene gegevens'!$A$2:$BB$42,42))</f>
        <v>125</v>
      </c>
      <c r="F8" s="123">
        <v>126</v>
      </c>
      <c r="G8" s="122">
        <v>0.06584490740740741</v>
      </c>
      <c r="H8" s="24">
        <f>IF(OR(G8="dnf",G8=""),"",(VALUE(G8)*100/F8)*24*3600)</f>
        <v>4515.079365079365</v>
      </c>
      <c r="I8" s="95">
        <f>O8</f>
        <v>0.00019675925925926094</v>
      </c>
      <c r="J8" s="128">
        <v>123</v>
      </c>
      <c r="K8" s="51">
        <f aca="true" t="shared" si="0" ref="K8:K27">A8</f>
        <v>1</v>
      </c>
      <c r="L8" s="70">
        <f>IF(OR(B8=""),"",VLOOKUP(B8,Puntentotaal!$AD$93:$BD$132,27,FALSE))</f>
        <v>50</v>
      </c>
      <c r="O8" s="97">
        <f>IF(OR(H8="dnf",H8=""),"",((H9-H8)/100*F8)/24/3600)</f>
        <v>0.00019675925925926094</v>
      </c>
    </row>
    <row r="9" spans="1:15" ht="18" customHeight="1">
      <c r="A9" s="46">
        <v>2</v>
      </c>
      <c r="B9" s="56" t="s">
        <v>3</v>
      </c>
      <c r="C9" s="29" t="str">
        <f>IF(OR(B9=""),"",VLOOKUP(B9,'Algemene gegevens'!$A$2:$D$42,2,FALSE))</f>
        <v>Friendship 23</v>
      </c>
      <c r="D9" s="21">
        <f>IF(OR(B9=""),"",VLOOKUP(B9,'Algemene gegevens'!$A$2:$D$42,4))</f>
        <v>113</v>
      </c>
      <c r="E9" s="21">
        <f>IF(OR(B9=""),"",VLOOKUP(B9,'Algemene gegevens'!$A$2:$BB$42,42))</f>
        <v>112</v>
      </c>
      <c r="F9" s="123">
        <v>112</v>
      </c>
      <c r="G9" s="124">
        <v>0.0587037037037037</v>
      </c>
      <c r="H9" s="25">
        <f>IF(OR(G9="dnf",G9=""),"",(VALUE(G9)*100/F9)*24*3600)</f>
        <v>4528.571428571428</v>
      </c>
      <c r="I9" s="93">
        <f>O9</f>
        <v>0.00017489711934156528</v>
      </c>
      <c r="J9" s="129">
        <v>111</v>
      </c>
      <c r="K9" s="51">
        <f t="shared" si="0"/>
        <v>2</v>
      </c>
      <c r="L9" s="71">
        <f>IF(OR(B9=""),"",VLOOKUP(B9,Puntentotaal!$AD$93:$BD$132,27,FALSE))</f>
        <v>22</v>
      </c>
      <c r="O9" s="98">
        <f>IF(OR(H9="dnf",H9=""),"",((H9-H8)/100*F9)/24/3600)</f>
        <v>0.00017489711934156528</v>
      </c>
    </row>
    <row r="10" spans="1:15" ht="18" customHeight="1">
      <c r="A10" s="46">
        <v>3</v>
      </c>
      <c r="B10" s="56" t="s">
        <v>173</v>
      </c>
      <c r="C10" s="29" t="str">
        <f>IF(OR(B10=""),"",VLOOKUP(B10,'Algemene gegevens'!$A$2:$D$42,2,FALSE))</f>
        <v>Scholtz 22</v>
      </c>
      <c r="D10" s="21">
        <f>IF(OR(B10=""),"",VLOOKUP(B10,'Algemene gegevens'!$A$2:$D$42,4))</f>
        <v>96</v>
      </c>
      <c r="E10" s="21">
        <f>IF(OR(B10=""),"",VLOOKUP(B10,'Algemene gegevens'!$A$2:$BB$42,42))</f>
        <v>107</v>
      </c>
      <c r="F10" s="123">
        <v>105</v>
      </c>
      <c r="G10" s="124">
        <v>0.05535879629629629</v>
      </c>
      <c r="H10" s="25">
        <f>IF(OR(G10="dnf",G10=""),"",(VALUE(G10)*100/F10)*24*3600)</f>
        <v>4555.2380952380945</v>
      </c>
      <c r="I10" s="93">
        <f>O10</f>
        <v>0.0003240740740740667</v>
      </c>
      <c r="J10" s="129">
        <v>106</v>
      </c>
      <c r="K10" s="51">
        <f t="shared" si="0"/>
        <v>3</v>
      </c>
      <c r="L10" s="71">
        <f>IF(OR(B10=""),"",VLOOKUP(B10,Puntentotaal!$AD$93:$BD$132,27,FALSE))</f>
        <v>46</v>
      </c>
      <c r="O10" s="98">
        <f aca="true" t="shared" si="1" ref="O10:O27">IF(OR(H10="dnf",H10=""),"",((H10-H9)/100*F10)/24/3600)</f>
        <v>0.0003240740740740667</v>
      </c>
    </row>
    <row r="11" spans="1:15" ht="18" customHeight="1">
      <c r="A11" s="46">
        <v>4</v>
      </c>
      <c r="B11" s="56" t="s">
        <v>146</v>
      </c>
      <c r="C11" s="29" t="str">
        <f>IF(OR(B11=""),"",VLOOKUP(B11,'Algemene gegevens'!$A$2:$D$42,2,FALSE))</f>
        <v>Randmeer</v>
      </c>
      <c r="D11" s="21">
        <f>IF(OR(B11=""),"",VLOOKUP(B11,'Algemene gegevens'!$A$2:$D$42,4))</f>
        <v>105</v>
      </c>
      <c r="E11" s="21">
        <f>IF(OR(B11=""),"",VLOOKUP(B11,'Algemene gegevens'!$A$2:$BB$42,42))</f>
        <v>105</v>
      </c>
      <c r="F11" s="123">
        <v>103</v>
      </c>
      <c r="G11" s="124">
        <v>0.056365740740740744</v>
      </c>
      <c r="H11" s="25">
        <f>IF(OR(G11="dnf",G11=""),"",(VALUE(G11)*100/F11)*24*3600)</f>
        <v>4728.155339805825</v>
      </c>
      <c r="I11" s="93">
        <f>O11</f>
        <v>0.002061397707231046</v>
      </c>
      <c r="J11" s="129">
        <v>105</v>
      </c>
      <c r="K11" s="51">
        <f t="shared" si="0"/>
        <v>4</v>
      </c>
      <c r="L11" s="71">
        <f>IF(OR(B11=""),"",VLOOKUP(B11,Puntentotaal!$AD$93:$BD$132,27,FALSE))</f>
        <v>63</v>
      </c>
      <c r="O11" s="98">
        <f t="shared" si="1"/>
        <v>0.002061397707231046</v>
      </c>
    </row>
    <row r="12" spans="1:15" ht="18" customHeight="1">
      <c r="A12" s="46">
        <v>5</v>
      </c>
      <c r="B12" s="56" t="s">
        <v>171</v>
      </c>
      <c r="C12" s="29" t="str">
        <f>IF(OR(B12=""),"",VLOOKUP(B12,'Algemene gegevens'!$A$2:$D$42,2,FALSE))</f>
        <v>Dufour Arpege</v>
      </c>
      <c r="D12" s="21">
        <f>IF(OR(B12=""),"",VLOOKUP(B12,'Algemene gegevens'!$A$2:$D$42,4))</f>
        <v>104</v>
      </c>
      <c r="E12" s="21">
        <f>IF(OR(B12=""),"",VLOOKUP(B12,'Algemene gegevens'!$A$2:$BB$42,42))</f>
        <v>107</v>
      </c>
      <c r="F12" s="123">
        <v>108</v>
      </c>
      <c r="G12" s="124">
        <v>0.05922453703703704</v>
      </c>
      <c r="H12" s="25">
        <f>IF(OR(G12="dnf",G12=""),"",(VALUE(G12)*100/F12)*24*3600)</f>
        <v>4737.9629629629635</v>
      </c>
      <c r="I12" s="93">
        <f>O12</f>
        <v>0.00012259528946423188</v>
      </c>
      <c r="J12" s="129">
        <v>108</v>
      </c>
      <c r="K12" s="51">
        <f t="shared" si="0"/>
        <v>5</v>
      </c>
      <c r="L12" s="71">
        <f>IF(OR(B12=""),"",VLOOKUP(B12,Puntentotaal!$AD$93:$BD$132,27,FALSE))</f>
        <v>48</v>
      </c>
      <c r="O12" s="98">
        <f t="shared" si="1"/>
        <v>0.00012259528946423188</v>
      </c>
    </row>
    <row r="13" spans="1:15" ht="18" customHeight="1">
      <c r="A13" s="46">
        <v>6</v>
      </c>
      <c r="B13" s="56" t="s">
        <v>99</v>
      </c>
      <c r="C13" s="29" t="str">
        <f>IF(OR(B13=""),"",VLOOKUP(B13,'Algemene gegevens'!$A$2:$D$42,2,FALSE))</f>
        <v>Etap 21</v>
      </c>
      <c r="D13" s="21">
        <f>IF(OR(B13=""),"",VLOOKUP(B13,'Algemene gegevens'!$A$2:$D$42,4))</f>
        <v>114</v>
      </c>
      <c r="E13" s="21">
        <f>IF(OR(B13=""),"",VLOOKUP(B13,'Algemene gegevens'!$A$2:$BB$42,42))</f>
        <v>114</v>
      </c>
      <c r="F13" s="123">
        <v>115</v>
      </c>
      <c r="G13" s="124">
        <v>0.063125</v>
      </c>
      <c r="H13" s="25">
        <f>IF(OR(G13="dnf",G13=""),"",(VALUE(G13)*100/F13)*24*3600)</f>
        <v>4742.608695652175</v>
      </c>
      <c r="I13" s="93">
        <f>O13</f>
        <v>6.18355624142721E-05</v>
      </c>
      <c r="J13" s="129">
        <v>116</v>
      </c>
      <c r="K13" s="51">
        <f t="shared" si="0"/>
        <v>6</v>
      </c>
      <c r="L13" s="71">
        <f>IF(OR(B13=""),"",VLOOKUP(B13,Puntentotaal!$AD$93:$BD$132,27,FALSE))</f>
        <v>26</v>
      </c>
      <c r="O13" s="98">
        <f t="shared" si="1"/>
        <v>6.18355624142721E-05</v>
      </c>
    </row>
    <row r="14" spans="1:15" ht="18" customHeight="1">
      <c r="A14" s="46">
        <v>7</v>
      </c>
      <c r="B14" s="56" t="s">
        <v>154</v>
      </c>
      <c r="C14" s="29" t="str">
        <f>IF(OR(B14=""),"",VLOOKUP(B14,'Algemene gegevens'!$A$2:$D$42,2,FALSE))</f>
        <v>one off</v>
      </c>
      <c r="D14" s="21">
        <f>IF(OR(B14=""),"",VLOOKUP(B14,'Algemene gegevens'!$A$2:$D$42,4))</f>
        <v>115</v>
      </c>
      <c r="E14" s="21">
        <f>IF(OR(B14=""),"",VLOOKUP(B14,'Algemene gegevens'!$A$2:$BB$42,42))</f>
        <v>116</v>
      </c>
      <c r="F14" s="123">
        <v>117</v>
      </c>
      <c r="G14" s="124" t="s">
        <v>180</v>
      </c>
      <c r="H14" s="25">
        <f>IF(OR(G14="dnf",G14=""),"",(VALUE(G14)*100/F14)*24*3600)</f>
      </c>
      <c r="I14" s="96">
        <f>O14</f>
      </c>
      <c r="J14" s="129"/>
      <c r="K14" s="51">
        <f t="shared" si="0"/>
        <v>7</v>
      </c>
      <c r="L14" s="71">
        <f>IF(OR(B14=""),"",VLOOKUP(B14,Puntentotaal!$AD$93:$BD$132,27,FALSE))</f>
        <v>65</v>
      </c>
      <c r="O14" s="98">
        <f t="shared" si="1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gegevens'!$A$2:$BB$42,42))</f>
      </c>
      <c r="F15" s="123"/>
      <c r="G15" s="124"/>
      <c r="H15" s="25">
        <f>IF(OR(G15="dnf",G15=""),"",(VALUE(G15)*100/F15)*24*3600)</f>
      </c>
      <c r="I15" s="93">
        <f>O15</f>
      </c>
      <c r="J15" s="129"/>
      <c r="K15" s="51">
        <f t="shared" si="0"/>
        <v>8</v>
      </c>
      <c r="L15" s="71">
        <f>IF(OR(B15=""),"",VLOOKUP(B15,Puntentotaal!$AD$93:$BD$132,27,FALSE))</f>
      </c>
      <c r="O15" s="98">
        <f t="shared" si="1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gegevens'!$A$2:$BB$42,42))</f>
      </c>
      <c r="F16" s="123"/>
      <c r="G16" s="124"/>
      <c r="H16" s="25">
        <f>IF(OR(G16="dnf",G16=""),"",(VALUE(G16)*100/F16)*24*3600)</f>
      </c>
      <c r="I16" s="93">
        <f>O16</f>
      </c>
      <c r="J16" s="129"/>
      <c r="K16" s="51">
        <f t="shared" si="0"/>
        <v>9</v>
      </c>
      <c r="L16" s="71">
        <f>IF(OR(B16=""),"",VLOOKUP(B16,Puntentotaal!$AD$93:$BD$132,27,FALSE))</f>
      </c>
      <c r="N16" s="10"/>
      <c r="O16" s="98">
        <f t="shared" si="1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gegevens'!$A$2:$BB$42,42))</f>
      </c>
      <c r="F17" s="123"/>
      <c r="G17" s="124"/>
      <c r="H17" s="25">
        <f>IF(OR(G17="dnf",G17=""),"",(VALUE(G17)*100/F17)*24*3600)</f>
      </c>
      <c r="I17" s="93">
        <f>O17</f>
      </c>
      <c r="J17" s="129"/>
      <c r="K17" s="51">
        <f t="shared" si="0"/>
        <v>10</v>
      </c>
      <c r="L17" s="71">
        <f>IF(OR(B17=""),"",VLOOKUP(B17,Puntentotaal!$AD$93:$BD$132,27,FALSE))</f>
      </c>
      <c r="N17" s="10"/>
      <c r="O17" s="98">
        <f t="shared" si="1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gegevens'!$A$2:$BB$42,42))</f>
      </c>
      <c r="F18" s="123"/>
      <c r="G18" s="124"/>
      <c r="H18" s="25">
        <f>IF(OR(G18="dnf",G18=""),"",(VALUE(G18)*100/F18)*24*3600)</f>
      </c>
      <c r="I18" s="93">
        <f>O18</f>
      </c>
      <c r="J18" s="129"/>
      <c r="K18" s="51">
        <f t="shared" si="0"/>
        <v>11</v>
      </c>
      <c r="L18" s="71">
        <f>IF(OR(B18=""),"",VLOOKUP(B18,Puntentotaal!$AD$93:$BD$132,27,FALSE))</f>
      </c>
      <c r="N18" s="68"/>
      <c r="O18" s="98">
        <f t="shared" si="1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gegevens'!$A$2:$BB$42,42))</f>
      </c>
      <c r="F19" s="123"/>
      <c r="G19" s="124"/>
      <c r="H19" s="25">
        <f>IF(OR(G19="dnf",G19=""),"",(VALUE(G19)*100/F19)*24*3600)</f>
      </c>
      <c r="I19" s="93">
        <f>O19</f>
      </c>
      <c r="J19" s="129"/>
      <c r="K19" s="51">
        <f t="shared" si="0"/>
        <v>12</v>
      </c>
      <c r="L19" s="71">
        <f>IF(OR(B19=""),"",VLOOKUP(B19,Puntentotaal!$AD$93:$BD$132,27,FALSE))</f>
      </c>
      <c r="N19" s="67"/>
      <c r="O19" s="98">
        <f t="shared" si="1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gegevens'!$A$2:$BB$42,42))</f>
      </c>
      <c r="F20" s="123"/>
      <c r="G20" s="124"/>
      <c r="H20" s="25">
        <f>IF(OR(G20="dnf",G20=""),"",(VALUE(G20)*100/F20)*24*3600)</f>
      </c>
      <c r="I20" s="93">
        <f>O20</f>
      </c>
      <c r="J20" s="129"/>
      <c r="K20" s="51">
        <f t="shared" si="0"/>
        <v>13</v>
      </c>
      <c r="L20" s="71">
        <f>IF(OR(B20=""),"",VLOOKUP(B20,Puntentotaal!$AD$93:$BD$132,27,FALSE))</f>
      </c>
      <c r="O20" s="98">
        <f t="shared" si="1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gegevens'!$A$2:$BB$42,42))</f>
      </c>
      <c r="F21" s="123"/>
      <c r="G21" s="124"/>
      <c r="H21" s="25">
        <f>IF(OR(G21="dnf",G21=""),"",(VALUE(G21)*100/F21)*24*3600)</f>
      </c>
      <c r="I21" s="93">
        <f>O21</f>
      </c>
      <c r="J21" s="129"/>
      <c r="K21" s="51">
        <f t="shared" si="0"/>
        <v>14</v>
      </c>
      <c r="L21" s="71">
        <f>IF(OR(B21=""),"",VLOOKUP(B21,Puntentotaal!$AD$93:$BD$132,27,FALSE))</f>
      </c>
      <c r="O21" s="98">
        <f t="shared" si="1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gegevens'!$A$2:$BB$42,42))</f>
      </c>
      <c r="F22" s="123"/>
      <c r="G22" s="124"/>
      <c r="H22" s="25">
        <f>IF(OR(G22="dnf",G22=""),"",(VALUE(G22)*100/F22)*24*3600)</f>
      </c>
      <c r="I22" s="93">
        <f>O22</f>
      </c>
      <c r="J22" s="129"/>
      <c r="K22" s="51">
        <f t="shared" si="0"/>
        <v>15</v>
      </c>
      <c r="L22" s="71">
        <f>IF(OR(B22=""),"",VLOOKUP(B22,Puntentotaal!$AD$93:$BD$132,27,FALSE))</f>
      </c>
      <c r="O22" s="98">
        <f t="shared" si="1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gegevens'!$A$2:$BB$42,42))</f>
      </c>
      <c r="F23" s="123"/>
      <c r="G23" s="124"/>
      <c r="H23" s="25">
        <f>IF(OR(G23="dnf",G23=""),"",(VALUE(G23)*100/F23)*24*3600)</f>
      </c>
      <c r="I23" s="93">
        <f>O23</f>
      </c>
      <c r="J23" s="129"/>
      <c r="K23" s="51">
        <f t="shared" si="0"/>
        <v>16</v>
      </c>
      <c r="L23" s="71">
        <f>IF(OR(B23=""),"",VLOOKUP(B23,Puntentotaal!$AD$93:$BD$132,27,FALSE))</f>
      </c>
      <c r="O23" s="98">
        <f t="shared" si="1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gegevens'!$A$2:$BB$42,42))</f>
      </c>
      <c r="F24" s="123"/>
      <c r="G24" s="124"/>
      <c r="H24" s="25">
        <f>IF(OR(G24="dnf",G24=""),"",(VALUE(G24)*100/F24)*24*3600)</f>
      </c>
      <c r="I24" s="93">
        <f>O24</f>
      </c>
      <c r="J24" s="129"/>
      <c r="K24" s="51">
        <f t="shared" si="0"/>
        <v>17</v>
      </c>
      <c r="L24" s="71">
        <f>IF(OR(B24=""),"",VLOOKUP(B24,Puntentotaal!$AD$93:$BD$132,27,FALSE))</f>
      </c>
      <c r="O24" s="98">
        <f t="shared" si="1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gegevens'!$A$2:$BB$42,42))</f>
      </c>
      <c r="F25" s="123"/>
      <c r="G25" s="124"/>
      <c r="H25" s="25">
        <f>IF(OR(G25="dnf",G25=""),"",(VALUE(G25)*100/F25)*24*3600)</f>
      </c>
      <c r="I25" s="93">
        <f>O25</f>
      </c>
      <c r="J25" s="129"/>
      <c r="K25" s="51">
        <f t="shared" si="0"/>
        <v>18</v>
      </c>
      <c r="L25" s="71">
        <f>IF(OR(B25=""),"",VLOOKUP(B25,Puntentotaal!$AD$93:$BD$132,27,FALSE))</f>
      </c>
      <c r="O25" s="98">
        <f t="shared" si="1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gegevens'!$A$2:$BB$42,42))</f>
      </c>
      <c r="F26" s="123"/>
      <c r="G26" s="124"/>
      <c r="H26" s="25">
        <f>IF(OR(G26="dnf",G26=""),"",(VALUE(G26)*100/F26)*24*3600)</f>
      </c>
      <c r="I26" s="93">
        <f>O26</f>
      </c>
      <c r="J26" s="129"/>
      <c r="K26" s="51">
        <f t="shared" si="0"/>
        <v>19</v>
      </c>
      <c r="L26" s="71">
        <f>IF(OR(B26=""),"",VLOOKUP(B26,Puntentotaal!$AD$93:$BD$132,27,FALSE))</f>
      </c>
      <c r="O26" s="98">
        <f t="shared" si="1"/>
      </c>
    </row>
    <row r="27" spans="1:15" ht="18" customHeight="1" thickBot="1">
      <c r="A27" s="47">
        <v>20</v>
      </c>
      <c r="B27" s="57" t="s">
        <v>137</v>
      </c>
      <c r="C27" s="30" t="str">
        <f>IF(OR(B27=""),"",VLOOKUP(B27,'Algemene gegevens'!$A$2:$D$42,2,FALSE))</f>
        <v>Ynling</v>
      </c>
      <c r="D27" s="22">
        <f>IF(OR(B27=""),"",VLOOKUP(B27,'Algemene gegevens'!$A$2:$D$42,4))</f>
        <v>105</v>
      </c>
      <c r="E27" s="22">
        <f>IF(OR(B27=""),"",VLOOKUP(B27,'Algemene gegevens'!$A$2:$BB$42,42))</f>
        <v>95</v>
      </c>
      <c r="F27" s="125">
        <v>93</v>
      </c>
      <c r="G27" s="126" t="s">
        <v>185</v>
      </c>
      <c r="H27" s="26" t="e">
        <f>IF(OR(G27="dnf",G27=""),"",(VALUE(G27)*100/F27)*24*3600)</f>
        <v>#VALUE!</v>
      </c>
      <c r="I27" s="94" t="e">
        <f>O27</f>
        <v>#VALUE!</v>
      </c>
      <c r="J27" s="130"/>
      <c r="K27" s="51">
        <f t="shared" si="0"/>
        <v>20</v>
      </c>
      <c r="L27" s="72">
        <f>IF(OR(B27=""),"",VLOOKUP(B27,Puntentotaal!$AD$93:$BD$132,27,FALSE))</f>
        <v>20</v>
      </c>
      <c r="O27" s="98" t="e">
        <f t="shared" si="1"/>
        <v>#VALUE!</v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E3" s="142" t="s">
        <v>170</v>
      </c>
      <c r="F3" s="5"/>
    </row>
    <row r="4" spans="1:6" ht="18" customHeight="1" thickBot="1">
      <c r="A4" s="8"/>
      <c r="B4" s="40" t="s">
        <v>97</v>
      </c>
      <c r="C4" s="80" t="s">
        <v>169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gegevens'!$A$2:$BB$42,43))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gegevens'!$A$2:$BB$42,43))</f>
      </c>
      <c r="F9" s="123"/>
      <c r="G9" s="124"/>
      <c r="H9" s="25">
        <f t="shared" si="0"/>
      </c>
      <c r="I9" s="93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gegevens'!$A$2:$BB$42,43))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gegevens'!$A$2:$BB$42,43))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gegevens'!$A$2:$BB$42,43))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gegevens'!$A$2:$BB$42,43))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gegevens'!$A$2:$BB$42,43))</f>
      </c>
      <c r="F27" s="125"/>
      <c r="G27" s="126"/>
      <c r="H27" s="26">
        <f t="shared" si="0"/>
      </c>
      <c r="I27" s="119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0.7916666666666666</v>
      </c>
      <c r="E3" s="142" t="s">
        <v>170</v>
      </c>
      <c r="F3" s="5"/>
    </row>
    <row r="4" spans="1:6" ht="18" customHeight="1" thickBot="1">
      <c r="A4" s="8"/>
      <c r="B4" s="40" t="s">
        <v>97</v>
      </c>
      <c r="C4" s="80" t="s">
        <v>169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gegevens'!$A$2:$BB$42,44))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gegevens'!$A$2:$BB$42,44))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gegevens'!$A$2:$BB$42,44))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gegevens'!$A$2:$BB$42,44))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gegevens'!$A$2:$BB$42,44))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gegevens'!$A$2:$BB$42,44))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0.7916666666666666</v>
      </c>
      <c r="E3" s="142" t="s">
        <v>170</v>
      </c>
      <c r="F3" s="5"/>
    </row>
    <row r="4" spans="1:6" ht="18" customHeight="1" thickBot="1">
      <c r="A4" s="8"/>
      <c r="B4" s="40" t="s">
        <v>97</v>
      </c>
      <c r="C4" s="80" t="s">
        <v>169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gegevens'!$A$2:$BB$42,45))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gegevens'!$A$2:$BB$42,45))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gegevens'!$A$2:$BB$42,45))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gegevens'!$A$2:$BB$42,45))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gegevens'!$A$2:$BB$42,45))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gegevens'!$A$2:$BB$42,45))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gegevens'!$A$2:$BB$42,45))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gegevens'!$A$2:$BB$42,45))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gegevens'!$A$2:$BB$42,45))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gegevens'!$A$2:$BB$42,45))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gegevens'!$A$2:$BB$42,46))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gegevens'!$A$2:$BB$42,46))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gegevens'!$A$2:$BB$42,46))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gegevens'!$A$2:$BB$42,46))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gegevens'!$A$2:$BB$42,46))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gegevens'!$A$2:$BB$42,46))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gegevens'!$A$2:$BB$42,46))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gegevens'!$A$2:$BB$42,46))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gegevens'!$A$2:$BB$42,46))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gegevens'!$A$2:$BB$42,46))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gegevens'!$A$2:$BB$42,46))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gegevens'!$A$2:$BB$42,46))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gegevens'!$A$2:$BB$42,46))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gegevens'!$A$2:$BB$42,46))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gegevens'!$A$2:$BB$42,46))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gegevens'!$A$2:$BB$42,46))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gegevens'!$A$2:$BB$42,46))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gegevens'!$A$2:$BB$42,46))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gegevens'!$A$2:$BB$42,46))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gegevens'!$A$2:$BB$42,46))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2:CH214"/>
  <sheetViews>
    <sheetView zoomScale="85" zoomScaleNormal="85" zoomScalePageLayoutView="0" workbookViewId="0" topLeftCell="AK1">
      <selection activeCell="BF93" sqref="BF93:BG132"/>
    </sheetView>
  </sheetViews>
  <sheetFormatPr defaultColWidth="9.140625" defaultRowHeight="12.75"/>
  <cols>
    <col min="1" max="1" width="15.00390625" style="0" customWidth="1"/>
    <col min="2" max="26" width="5.7109375" style="0" customWidth="1"/>
    <col min="27" max="27" width="11.421875" style="2" customWidth="1"/>
    <col min="28" max="29" width="9.140625" style="2" customWidth="1"/>
    <col min="30" max="30" width="15.00390625" style="0" bestFit="1" customWidth="1"/>
    <col min="31" max="55" width="5.7109375" style="0" customWidth="1"/>
    <col min="56" max="56" width="10.7109375" style="2" customWidth="1"/>
    <col min="58" max="58" width="15.140625" style="0" customWidth="1"/>
  </cols>
  <sheetData>
    <row r="1" ht="13.5" thickBot="1"/>
    <row r="2" spans="1:26" ht="12.75" hidden="1">
      <c r="A2" s="34" t="s">
        <v>30</v>
      </c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9" t="s">
        <v>49</v>
      </c>
      <c r="I2" s="9" t="s">
        <v>50</v>
      </c>
      <c r="J2" s="9" t="s">
        <v>51</v>
      </c>
      <c r="K2" s="9" t="s">
        <v>52</v>
      </c>
      <c r="L2" s="9" t="s">
        <v>53</v>
      </c>
      <c r="M2" s="9" t="s">
        <v>54</v>
      </c>
      <c r="N2" s="9" t="s">
        <v>55</v>
      </c>
      <c r="O2" s="9" t="s">
        <v>56</v>
      </c>
      <c r="P2" s="9" t="s">
        <v>57</v>
      </c>
      <c r="Q2" s="9" t="s">
        <v>58</v>
      </c>
      <c r="R2" s="9" t="s">
        <v>59</v>
      </c>
      <c r="S2" s="9" t="s">
        <v>60</v>
      </c>
      <c r="T2" s="9" t="s">
        <v>61</v>
      </c>
      <c r="U2" s="9" t="s">
        <v>62</v>
      </c>
      <c r="V2" s="9" t="s">
        <v>63</v>
      </c>
      <c r="W2" s="9" t="s">
        <v>64</v>
      </c>
      <c r="X2" s="9" t="s">
        <v>65</v>
      </c>
      <c r="Y2" s="9" t="s">
        <v>66</v>
      </c>
      <c r="Z2" s="31" t="s">
        <v>67</v>
      </c>
    </row>
    <row r="3" spans="1:26" ht="12.75" hidden="1">
      <c r="A3" s="34" t="str">
        <f>'Algemene gegevens'!A3</f>
        <v>Andries de Munck</v>
      </c>
      <c r="B3" s="41">
        <f aca="true" ca="1" t="shared" si="0" ref="B3:K12">IF(ISNA(VLOOKUP($A3,INDIRECT(B$45),9,FALSE)),"",VLOOKUP($A3,INDIRECT(B$45),10,FALSE))</f>
      </c>
      <c r="C3" s="41">
        <f ca="1" t="shared" si="0"/>
      </c>
      <c r="D3" s="41">
        <f ca="1" t="shared" si="0"/>
      </c>
      <c r="E3" s="41">
        <f ca="1" t="shared" si="0"/>
      </c>
      <c r="F3" s="41">
        <f ca="1" t="shared" si="0"/>
      </c>
      <c r="G3" s="41">
        <f ca="1" t="shared" si="0"/>
      </c>
      <c r="H3" s="41">
        <f ca="1" t="shared" si="0"/>
      </c>
      <c r="I3" s="41">
        <f ca="1" t="shared" si="0"/>
      </c>
      <c r="J3" s="41">
        <f ca="1" t="shared" si="0"/>
      </c>
      <c r="K3" s="41">
        <f ca="1" t="shared" si="0"/>
      </c>
      <c r="L3" s="41">
        <f aca="true" ca="1" t="shared" si="1" ref="L3:Z12">IF(ISNA(VLOOKUP($A3,INDIRECT(L$45),9,FALSE)),"",VLOOKUP($A3,INDIRECT(L$45),10,FALSE))</f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</row>
    <row r="4" spans="1:26" ht="12.75" hidden="1">
      <c r="A4" s="35" t="str">
        <f>'Algemene gegevens'!A4</f>
        <v>Bauk Waringa</v>
      </c>
      <c r="B4" s="41">
        <f ca="1" t="shared" si="0"/>
      </c>
      <c r="C4" s="41">
        <f ca="1" t="shared" si="0"/>
      </c>
      <c r="D4" s="41">
        <f ca="1" t="shared" si="0"/>
      </c>
      <c r="E4" s="41">
        <f ca="1" t="shared" si="0"/>
      </c>
      <c r="F4" s="41">
        <f ca="1" t="shared" si="0"/>
      </c>
      <c r="G4" s="41">
        <f ca="1" t="shared" si="0"/>
      </c>
      <c r="H4" s="41">
        <f ca="1" t="shared" si="0"/>
      </c>
      <c r="I4" s="41">
        <f ca="1" t="shared" si="0"/>
      </c>
      <c r="J4" s="41">
        <f ca="1" t="shared" si="0"/>
      </c>
      <c r="K4" s="41">
        <f ca="1" t="shared" si="0"/>
      </c>
      <c r="L4" s="41">
        <f ca="1" t="shared" si="1"/>
      </c>
      <c r="M4" s="41">
        <f ca="1" t="shared" si="1"/>
      </c>
      <c r="N4" s="41">
        <f ca="1" t="shared" si="1"/>
      </c>
      <c r="O4" s="41">
        <f ca="1" t="shared" si="1"/>
      </c>
      <c r="P4" s="41">
        <f ca="1" t="shared" si="1"/>
      </c>
      <c r="Q4" s="41">
        <f ca="1" t="shared" si="1"/>
      </c>
      <c r="R4" s="41">
        <f ca="1" t="shared" si="1"/>
      </c>
      <c r="S4" s="41">
        <f ca="1" t="shared" si="1"/>
      </c>
      <c r="T4" s="41">
        <f ca="1" t="shared" si="1"/>
      </c>
      <c r="U4" s="41">
        <f ca="1" t="shared" si="1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</row>
    <row r="5" spans="1:26" ht="12.75" hidden="1">
      <c r="A5" s="35" t="str">
        <f>'Algemene gegevens'!A5</f>
        <v>Bert Heintzberger</v>
      </c>
      <c r="B5" s="41">
        <f ca="1" t="shared" si="0"/>
      </c>
      <c r="C5" s="41">
        <f ca="1" t="shared" si="0"/>
        <v>1</v>
      </c>
      <c r="D5" s="41">
        <f ca="1" t="shared" si="0"/>
        <v>5</v>
      </c>
      <c r="E5" s="41">
        <f ca="1" t="shared" si="0"/>
        <v>1</v>
      </c>
      <c r="F5" s="41">
        <f ca="1" t="shared" si="0"/>
        <v>2</v>
      </c>
      <c r="G5" s="41">
        <f ca="1" t="shared" si="0"/>
        <v>1</v>
      </c>
      <c r="H5" s="41">
        <f ca="1" t="shared" si="0"/>
      </c>
      <c r="I5" s="41">
        <f ca="1" t="shared" si="0"/>
        <v>4</v>
      </c>
      <c r="J5" s="41">
        <f ca="1" t="shared" si="0"/>
        <v>2</v>
      </c>
      <c r="K5" s="41">
        <f ca="1" t="shared" si="0"/>
        <v>4</v>
      </c>
      <c r="L5" s="41">
        <f ca="1" t="shared" si="1"/>
        <v>4</v>
      </c>
      <c r="M5" s="41">
        <f ca="1" t="shared" si="1"/>
        <v>1</v>
      </c>
      <c r="N5" s="41">
        <f ca="1" t="shared" si="1"/>
        <v>20</v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</row>
    <row r="6" spans="1:26" ht="12.75" hidden="1">
      <c r="A6" s="35" t="str">
        <f>'Algemene gegevens'!A6</f>
        <v>Bert Munter</v>
      </c>
      <c r="B6" s="41">
        <f ca="1" t="shared" si="0"/>
        <v>4</v>
      </c>
      <c r="C6" s="41">
        <f ca="1" t="shared" si="0"/>
      </c>
      <c r="D6" s="41">
        <f ca="1" t="shared" si="0"/>
        <v>3</v>
      </c>
      <c r="E6" s="41">
        <f ca="1" t="shared" si="0"/>
        <v>4</v>
      </c>
      <c r="F6" s="41">
        <f ca="1" t="shared" si="0"/>
        <v>4</v>
      </c>
      <c r="G6" s="41">
        <f ca="1" t="shared" si="0"/>
      </c>
      <c r="H6" s="41">
        <f ca="1" t="shared" si="0"/>
        <v>1</v>
      </c>
      <c r="I6" s="41">
        <f ca="1" t="shared" si="0"/>
        <v>1</v>
      </c>
      <c r="J6" s="41">
        <f ca="1" t="shared" si="0"/>
        <v>4</v>
      </c>
      <c r="K6" s="41">
        <f ca="1" t="shared" si="0"/>
        <v>3</v>
      </c>
      <c r="L6" s="41">
        <f ca="1" t="shared" si="1"/>
      </c>
      <c r="M6" s="41">
        <f ca="1" t="shared" si="1"/>
        <v>3</v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</row>
    <row r="7" spans="1:26" ht="12.75" hidden="1">
      <c r="A7" s="35" t="str">
        <f>'Algemene gegevens'!A7</f>
        <v>Boonacker Erik</v>
      </c>
      <c r="B7" s="41">
        <f ca="1" t="shared" si="0"/>
      </c>
      <c r="C7" s="41">
        <f ca="1" t="shared" si="0"/>
      </c>
      <c r="D7" s="41">
        <f ca="1" t="shared" si="0"/>
      </c>
      <c r="E7" s="41">
        <f ca="1" t="shared" si="0"/>
      </c>
      <c r="F7" s="41">
        <f ca="1" t="shared" si="0"/>
      </c>
      <c r="G7" s="41">
        <f ca="1" t="shared" si="0"/>
      </c>
      <c r="H7" s="41">
        <f ca="1" t="shared" si="0"/>
      </c>
      <c r="I7" s="41">
        <f ca="1" t="shared" si="0"/>
      </c>
      <c r="J7" s="41">
        <f ca="1" t="shared" si="0"/>
      </c>
      <c r="K7" s="41">
        <f ca="1" t="shared" si="0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</row>
    <row r="8" spans="1:26" ht="12.75" hidden="1">
      <c r="A8" s="35" t="str">
        <f>'Algemene gegevens'!A8</f>
        <v>Ed Bot</v>
      </c>
      <c r="B8" s="41">
        <f ca="1" t="shared" si="0"/>
      </c>
      <c r="C8" s="41">
        <f ca="1" t="shared" si="0"/>
      </c>
      <c r="D8" s="41">
        <f ca="1" t="shared" si="0"/>
      </c>
      <c r="E8" s="41">
        <f ca="1" t="shared" si="0"/>
      </c>
      <c r="F8" s="41">
        <f ca="1" t="shared" si="0"/>
      </c>
      <c r="G8" s="41">
        <f ca="1" t="shared" si="0"/>
      </c>
      <c r="H8" s="41">
        <f ca="1" t="shared" si="0"/>
      </c>
      <c r="I8" s="41">
        <f ca="1" t="shared" si="0"/>
      </c>
      <c r="J8" s="41">
        <f ca="1" t="shared" si="0"/>
      </c>
      <c r="K8" s="41">
        <f ca="1" t="shared" si="0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</row>
    <row r="9" spans="1:26" ht="12.75" hidden="1">
      <c r="A9" s="35" t="str">
        <f>'Algemene gegevens'!A9</f>
        <v>Ed Mica</v>
      </c>
      <c r="B9" s="41">
        <f ca="1" t="shared" si="0"/>
      </c>
      <c r="C9" s="41">
        <f ca="1" t="shared" si="0"/>
      </c>
      <c r="D9" s="41">
        <f ca="1" t="shared" si="0"/>
      </c>
      <c r="E9" s="41">
        <f ca="1" t="shared" si="0"/>
      </c>
      <c r="F9" s="41">
        <f ca="1" t="shared" si="0"/>
      </c>
      <c r="G9" s="41">
        <f ca="1" t="shared" si="0"/>
      </c>
      <c r="H9" s="41">
        <f ca="1" t="shared" si="0"/>
      </c>
      <c r="I9" s="41">
        <f ca="1" t="shared" si="0"/>
      </c>
      <c r="J9" s="41">
        <f ca="1" t="shared" si="0"/>
      </c>
      <c r="K9" s="41">
        <f ca="1" t="shared" si="0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</row>
    <row r="10" spans="1:26" ht="12.75" hidden="1">
      <c r="A10" s="35" t="str">
        <f>'Algemene gegevens'!A10</f>
        <v>Eric</v>
      </c>
      <c r="B10" s="41">
        <f ca="1" t="shared" si="0"/>
      </c>
      <c r="C10" s="41">
        <f ca="1" t="shared" si="0"/>
      </c>
      <c r="D10" s="41">
        <f ca="1" t="shared" si="0"/>
      </c>
      <c r="E10" s="41">
        <f ca="1" t="shared" si="0"/>
      </c>
      <c r="F10" s="41">
        <f ca="1" t="shared" si="0"/>
      </c>
      <c r="G10" s="41">
        <f ca="1" t="shared" si="0"/>
      </c>
      <c r="H10" s="41">
        <f ca="1" t="shared" si="0"/>
      </c>
      <c r="I10" s="41">
        <f ca="1" t="shared" si="0"/>
      </c>
      <c r="J10" s="41">
        <f ca="1" t="shared" si="0"/>
      </c>
      <c r="K10" s="41">
        <f ca="1" t="shared" si="0"/>
      </c>
      <c r="L10" s="41">
        <f ca="1" t="shared" si="1"/>
      </c>
      <c r="M10" s="41">
        <f ca="1" t="shared" si="1"/>
        <v>5</v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</row>
    <row r="11" spans="1:26" ht="12.75" hidden="1">
      <c r="A11" s="35" t="str">
        <f>'Algemene gegevens'!A11</f>
        <v>Eric Boonacker</v>
      </c>
      <c r="B11" s="41">
        <f ca="1" t="shared" si="0"/>
      </c>
      <c r="C11" s="41">
        <f ca="1" t="shared" si="0"/>
      </c>
      <c r="D11" s="41">
        <f ca="1" t="shared" si="0"/>
      </c>
      <c r="E11" s="41">
        <f ca="1" t="shared" si="0"/>
      </c>
      <c r="F11" s="41">
        <f ca="1" t="shared" si="0"/>
      </c>
      <c r="G11" s="41">
        <f ca="1" t="shared" si="0"/>
      </c>
      <c r="H11" s="41">
        <f ca="1" t="shared" si="0"/>
      </c>
      <c r="I11" s="41">
        <f ca="1" t="shared" si="0"/>
      </c>
      <c r="J11" s="41">
        <f ca="1" t="shared" si="0"/>
      </c>
      <c r="K11" s="41">
        <f ca="1" t="shared" si="0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</row>
    <row r="12" spans="1:26" ht="12.75" hidden="1">
      <c r="A12" s="35" t="str">
        <f>'Algemene gegevens'!A12</f>
        <v>Eric Mulder</v>
      </c>
      <c r="B12" s="41">
        <f ca="1" t="shared" si="0"/>
      </c>
      <c r="C12" s="41">
        <f ca="1" t="shared" si="0"/>
      </c>
      <c r="D12" s="41">
        <f ca="1" t="shared" si="0"/>
      </c>
      <c r="E12" s="41">
        <f ca="1" t="shared" si="0"/>
      </c>
      <c r="F12" s="41">
        <f ca="1" t="shared" si="0"/>
      </c>
      <c r="G12" s="41">
        <f ca="1" t="shared" si="0"/>
      </c>
      <c r="H12" s="41">
        <f ca="1" t="shared" si="0"/>
      </c>
      <c r="I12" s="41">
        <f ca="1" t="shared" si="0"/>
      </c>
      <c r="J12" s="41">
        <f ca="1" t="shared" si="0"/>
      </c>
      <c r="K12" s="41">
        <f ca="1" t="shared" si="0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</row>
    <row r="13" spans="1:26" ht="12.75" hidden="1">
      <c r="A13" s="35" t="str">
        <f>'Algemene gegevens'!A13</f>
        <v>Hans en Cor Semeins</v>
      </c>
      <c r="B13" s="41">
        <f aca="true" ca="1" t="shared" si="2" ref="B13:K22">IF(ISNA(VLOOKUP($A13,INDIRECT(B$45),9,FALSE)),"",VLOOKUP($A13,INDIRECT(B$45),10,FALSE))</f>
      </c>
      <c r="C13" s="41">
        <f ca="1" t="shared" si="2"/>
      </c>
      <c r="D13" s="41">
        <f ca="1" t="shared" si="2"/>
      </c>
      <c r="E13" s="41">
        <f ca="1" t="shared" si="2"/>
      </c>
      <c r="F13" s="41">
        <f ca="1" t="shared" si="2"/>
      </c>
      <c r="G13" s="41">
        <f ca="1" t="shared" si="2"/>
      </c>
      <c r="H13" s="41">
        <f ca="1" t="shared" si="2"/>
      </c>
      <c r="I13" s="41">
        <f ca="1" t="shared" si="2"/>
      </c>
      <c r="J13" s="41">
        <f ca="1" t="shared" si="2"/>
      </c>
      <c r="K13" s="41">
        <f ca="1" t="shared" si="2"/>
      </c>
      <c r="L13" s="41">
        <f aca="true" ca="1" t="shared" si="3" ref="L13:Z22">IF(ISNA(VLOOKUP($A13,INDIRECT(L$45),9,FALSE)),"",VLOOKUP($A13,INDIRECT(L$45),10,FALSE))</f>
      </c>
      <c r="M13" s="41">
        <f ca="1" t="shared" si="3"/>
      </c>
      <c r="N13" s="41">
        <f ca="1" t="shared" si="3"/>
        <v>4</v>
      </c>
      <c r="O13" s="41">
        <f ca="1" t="shared" si="3"/>
      </c>
      <c r="P13" s="41">
        <f ca="1" t="shared" si="3"/>
      </c>
      <c r="Q13" s="41">
        <f ca="1" t="shared" si="3"/>
      </c>
      <c r="R13" s="41">
        <f ca="1" t="shared" si="3"/>
      </c>
      <c r="S13" s="41">
        <f ca="1" t="shared" si="3"/>
      </c>
      <c r="T13" s="41">
        <f ca="1" t="shared" si="3"/>
      </c>
      <c r="U13" s="41">
        <f ca="1" t="shared" si="3"/>
      </c>
      <c r="V13" s="41">
        <f ca="1" t="shared" si="3"/>
      </c>
      <c r="W13" s="41">
        <f ca="1" t="shared" si="3"/>
      </c>
      <c r="X13" s="41">
        <f ca="1" t="shared" si="3"/>
      </c>
      <c r="Y13" s="41">
        <f ca="1" t="shared" si="3"/>
      </c>
      <c r="Z13" s="41">
        <f ca="1" t="shared" si="3"/>
      </c>
    </row>
    <row r="14" spans="1:26" ht="12.75" hidden="1">
      <c r="A14" s="35" t="str">
        <f>'Algemene gegevens'!A14</f>
        <v>Henk Klein Overmeer</v>
      </c>
      <c r="B14" s="41">
        <f ca="1" t="shared" si="2"/>
      </c>
      <c r="C14" s="41">
        <f ca="1" t="shared" si="2"/>
      </c>
      <c r="D14" s="41">
        <f ca="1" t="shared" si="2"/>
      </c>
      <c r="E14" s="41">
        <f ca="1" t="shared" si="2"/>
      </c>
      <c r="F14" s="41">
        <f ca="1" t="shared" si="2"/>
      </c>
      <c r="G14" s="41">
        <f ca="1" t="shared" si="2"/>
      </c>
      <c r="H14" s="41">
        <f ca="1" t="shared" si="2"/>
      </c>
      <c r="I14" s="41">
        <f ca="1" t="shared" si="2"/>
      </c>
      <c r="J14" s="41">
        <f ca="1" t="shared" si="2"/>
      </c>
      <c r="K14" s="41">
        <f ca="1" t="shared" si="2"/>
      </c>
      <c r="L14" s="41">
        <f ca="1" t="shared" si="3"/>
        <v>7</v>
      </c>
      <c r="M14" s="41">
        <f ca="1" t="shared" si="3"/>
        <v>8</v>
      </c>
      <c r="N14" s="41">
        <f ca="1" t="shared" si="3"/>
        <v>7</v>
      </c>
      <c r="O14" s="41">
        <f ca="1" t="shared" si="3"/>
      </c>
      <c r="P14" s="41">
        <f ca="1" t="shared" si="3"/>
      </c>
      <c r="Q14" s="41">
        <f ca="1" t="shared" si="3"/>
      </c>
      <c r="R14" s="41">
        <f ca="1" t="shared" si="3"/>
      </c>
      <c r="S14" s="41">
        <f ca="1" t="shared" si="3"/>
      </c>
      <c r="T14" s="41">
        <f ca="1" t="shared" si="3"/>
      </c>
      <c r="U14" s="41">
        <f ca="1" t="shared" si="3"/>
      </c>
      <c r="V14" s="41">
        <f ca="1" t="shared" si="3"/>
      </c>
      <c r="W14" s="41">
        <f ca="1" t="shared" si="3"/>
      </c>
      <c r="X14" s="41">
        <f ca="1" t="shared" si="3"/>
      </c>
      <c r="Y14" s="41">
        <f ca="1" t="shared" si="3"/>
      </c>
      <c r="Z14" s="41">
        <f ca="1" t="shared" si="3"/>
      </c>
    </row>
    <row r="15" spans="1:26" ht="12.75" hidden="1">
      <c r="A15" s="35" t="str">
        <f>'Algemene gegevens'!A15</f>
        <v>Jeroen Dijks</v>
      </c>
      <c r="B15" s="41">
        <f ca="1" t="shared" si="2"/>
        <v>3</v>
      </c>
      <c r="C15" s="41">
        <f ca="1" t="shared" si="2"/>
        <v>2</v>
      </c>
      <c r="D15" s="41">
        <f ca="1" t="shared" si="2"/>
      </c>
      <c r="E15" s="41">
        <f ca="1" t="shared" si="2"/>
        <v>5</v>
      </c>
      <c r="F15" s="41">
        <f ca="1" t="shared" si="2"/>
        <v>1</v>
      </c>
      <c r="G15" s="41">
        <f ca="1" t="shared" si="2"/>
        <v>2</v>
      </c>
      <c r="H15" s="41">
        <f ca="1" t="shared" si="2"/>
        <v>3</v>
      </c>
      <c r="I15" s="41">
        <f ca="1" t="shared" si="2"/>
        <v>3</v>
      </c>
      <c r="J15" s="41">
        <f ca="1" t="shared" si="2"/>
        <v>3</v>
      </c>
      <c r="K15" s="41">
        <f ca="1" t="shared" si="2"/>
        <v>1</v>
      </c>
      <c r="L15" s="41">
        <f ca="1" t="shared" si="3"/>
        <v>1</v>
      </c>
      <c r="M15" s="41">
        <f ca="1" t="shared" si="3"/>
        <v>4</v>
      </c>
      <c r="N15" s="41">
        <f ca="1" t="shared" si="3"/>
      </c>
      <c r="O15" s="41">
        <f ca="1" t="shared" si="3"/>
      </c>
      <c r="P15" s="41">
        <f ca="1" t="shared" si="3"/>
      </c>
      <c r="Q15" s="41">
        <f ca="1" t="shared" si="3"/>
      </c>
      <c r="R15" s="41">
        <f ca="1" t="shared" si="3"/>
      </c>
      <c r="S15" s="41">
        <f ca="1" t="shared" si="3"/>
      </c>
      <c r="T15" s="41">
        <f ca="1" t="shared" si="3"/>
      </c>
      <c r="U15" s="41">
        <f ca="1" t="shared" si="3"/>
      </c>
      <c r="V15" s="41">
        <f ca="1" t="shared" si="3"/>
      </c>
      <c r="W15" s="41">
        <f ca="1" t="shared" si="3"/>
      </c>
      <c r="X15" s="41">
        <f ca="1" t="shared" si="3"/>
      </c>
      <c r="Y15" s="41">
        <f ca="1" t="shared" si="3"/>
      </c>
      <c r="Z15" s="41">
        <f ca="1" t="shared" si="3"/>
      </c>
    </row>
    <row r="16" spans="1:26" ht="12.75" hidden="1">
      <c r="A16" s="35" t="str">
        <f>'Algemene gegevens'!A16</f>
        <v>Kevin Weeren</v>
      </c>
      <c r="B16" s="41">
        <f ca="1" t="shared" si="2"/>
      </c>
      <c r="C16" s="41">
        <f ca="1" t="shared" si="2"/>
      </c>
      <c r="D16" s="41">
        <f ca="1" t="shared" si="2"/>
      </c>
      <c r="E16" s="41">
        <f ca="1" t="shared" si="2"/>
      </c>
      <c r="F16" s="41">
        <f ca="1" t="shared" si="2"/>
      </c>
      <c r="G16" s="41">
        <f ca="1" t="shared" si="2"/>
      </c>
      <c r="H16" s="41">
        <f ca="1" t="shared" si="2"/>
      </c>
      <c r="I16" s="41">
        <f ca="1" t="shared" si="2"/>
      </c>
      <c r="J16" s="41">
        <f ca="1" t="shared" si="2"/>
      </c>
      <c r="K16" s="41">
        <f ca="1" t="shared" si="2"/>
      </c>
      <c r="L16" s="41">
        <f ca="1" t="shared" si="3"/>
      </c>
      <c r="M16" s="41">
        <f ca="1" t="shared" si="3"/>
      </c>
      <c r="N16" s="41">
        <f ca="1" t="shared" si="3"/>
      </c>
      <c r="O16" s="41">
        <f ca="1" t="shared" si="3"/>
      </c>
      <c r="P16" s="41">
        <f ca="1" t="shared" si="3"/>
      </c>
      <c r="Q16" s="41">
        <f ca="1" t="shared" si="3"/>
      </c>
      <c r="R16" s="41">
        <f ca="1" t="shared" si="3"/>
      </c>
      <c r="S16" s="41">
        <f ca="1" t="shared" si="3"/>
      </c>
      <c r="T16" s="41">
        <f ca="1" t="shared" si="3"/>
      </c>
      <c r="U16" s="41">
        <f ca="1" t="shared" si="3"/>
      </c>
      <c r="V16" s="41">
        <f ca="1" t="shared" si="3"/>
      </c>
      <c r="W16" s="41">
        <f ca="1" t="shared" si="3"/>
      </c>
      <c r="X16" s="41">
        <f ca="1" t="shared" si="3"/>
      </c>
      <c r="Y16" s="41">
        <f ca="1" t="shared" si="3"/>
      </c>
      <c r="Z16" s="41">
        <f ca="1" t="shared" si="3"/>
      </c>
    </row>
    <row r="17" spans="1:26" ht="12.75" hidden="1">
      <c r="A17" s="35" t="str">
        <f>'Algemene gegevens'!A17</f>
        <v>Klaas Akkerman</v>
      </c>
      <c r="B17" s="41">
        <f ca="1" t="shared" si="2"/>
      </c>
      <c r="C17" s="41">
        <f ca="1" t="shared" si="2"/>
      </c>
      <c r="D17" s="41">
        <f ca="1" t="shared" si="2"/>
      </c>
      <c r="E17" s="41">
        <f ca="1" t="shared" si="2"/>
      </c>
      <c r="F17" s="41">
        <f ca="1" t="shared" si="2"/>
      </c>
      <c r="G17" s="41">
        <f ca="1" t="shared" si="2"/>
      </c>
      <c r="H17" s="41">
        <f ca="1" t="shared" si="2"/>
      </c>
      <c r="I17" s="41">
        <f ca="1" t="shared" si="2"/>
      </c>
      <c r="J17" s="41">
        <f ca="1" t="shared" si="2"/>
      </c>
      <c r="K17" s="41">
        <f ca="1" t="shared" si="2"/>
      </c>
      <c r="L17" s="41">
        <f ca="1" t="shared" si="3"/>
      </c>
      <c r="M17" s="41">
        <f ca="1" t="shared" si="3"/>
      </c>
      <c r="N17" s="41">
        <f ca="1" t="shared" si="3"/>
      </c>
      <c r="O17" s="41">
        <f ca="1" t="shared" si="3"/>
      </c>
      <c r="P17" s="41">
        <f ca="1" t="shared" si="3"/>
      </c>
      <c r="Q17" s="41">
        <f ca="1" t="shared" si="3"/>
      </c>
      <c r="R17" s="41">
        <f ca="1" t="shared" si="3"/>
      </c>
      <c r="S17" s="41">
        <f ca="1" t="shared" si="3"/>
      </c>
      <c r="T17" s="41">
        <f ca="1" t="shared" si="3"/>
      </c>
      <c r="U17" s="41">
        <f ca="1" t="shared" si="3"/>
      </c>
      <c r="V17" s="41">
        <f ca="1" t="shared" si="3"/>
      </c>
      <c r="W17" s="41">
        <f ca="1" t="shared" si="3"/>
      </c>
      <c r="X17" s="41">
        <f ca="1" t="shared" si="3"/>
      </c>
      <c r="Y17" s="41">
        <f ca="1" t="shared" si="3"/>
      </c>
      <c r="Z17" s="41">
        <f ca="1" t="shared" si="3"/>
      </c>
    </row>
    <row r="18" spans="1:26" ht="12.75" hidden="1">
      <c r="A18" s="35" t="str">
        <f>'Algemene gegevens'!A18</f>
        <v>Klaas Wijma</v>
      </c>
      <c r="B18" s="41">
        <f ca="1" t="shared" si="2"/>
        <v>2</v>
      </c>
      <c r="C18" s="41">
        <f ca="1" t="shared" si="2"/>
        <v>3</v>
      </c>
      <c r="D18" s="41">
        <f ca="1" t="shared" si="2"/>
        <v>1</v>
      </c>
      <c r="E18" s="41">
        <f ca="1" t="shared" si="2"/>
        <v>3</v>
      </c>
      <c r="F18" s="41">
        <f ca="1" t="shared" si="2"/>
        <v>5</v>
      </c>
      <c r="G18" s="41">
        <f ca="1" t="shared" si="2"/>
        <v>3</v>
      </c>
      <c r="H18" s="41">
        <f ca="1" t="shared" si="2"/>
      </c>
      <c r="I18" s="41">
        <f ca="1" t="shared" si="2"/>
        <v>2</v>
      </c>
      <c r="J18" s="41">
        <f ca="1" t="shared" si="2"/>
        <v>1</v>
      </c>
      <c r="K18" s="41">
        <f ca="1" t="shared" si="2"/>
        <v>7</v>
      </c>
      <c r="L18" s="41">
        <f ca="1" t="shared" si="3"/>
      </c>
      <c r="M18" s="41">
        <f ca="1" t="shared" si="3"/>
        <v>9</v>
      </c>
      <c r="N18" s="41">
        <f ca="1" t="shared" si="3"/>
        <v>6</v>
      </c>
      <c r="O18" s="41">
        <f ca="1" t="shared" si="3"/>
      </c>
      <c r="P18" s="41">
        <f ca="1" t="shared" si="3"/>
      </c>
      <c r="Q18" s="41">
        <f ca="1" t="shared" si="3"/>
      </c>
      <c r="R18" s="41">
        <f ca="1" t="shared" si="3"/>
      </c>
      <c r="S18" s="41">
        <f ca="1" t="shared" si="3"/>
      </c>
      <c r="T18" s="41">
        <f ca="1" t="shared" si="3"/>
      </c>
      <c r="U18" s="41">
        <f ca="1" t="shared" si="3"/>
      </c>
      <c r="V18" s="41">
        <f ca="1" t="shared" si="3"/>
      </c>
      <c r="W18" s="41">
        <f ca="1" t="shared" si="3"/>
      </c>
      <c r="X18" s="41">
        <f ca="1" t="shared" si="3"/>
      </c>
      <c r="Y18" s="41">
        <f ca="1" t="shared" si="3"/>
      </c>
      <c r="Z18" s="41">
        <f ca="1" t="shared" si="3"/>
      </c>
    </row>
    <row r="19" spans="1:26" ht="12.75" hidden="1">
      <c r="A19" s="35" t="str">
        <f>'Algemene gegevens'!A19</f>
        <v>Leo Kion</v>
      </c>
      <c r="B19" s="41">
        <f ca="1" t="shared" si="2"/>
        <v>1</v>
      </c>
      <c r="C19" s="41">
        <f ca="1" t="shared" si="2"/>
        <v>4</v>
      </c>
      <c r="D19" s="41">
        <f ca="1" t="shared" si="2"/>
        <v>4</v>
      </c>
      <c r="E19" s="41">
        <f ca="1" t="shared" si="2"/>
      </c>
      <c r="F19" s="41">
        <f ca="1" t="shared" si="2"/>
        <v>3</v>
      </c>
      <c r="G19" s="41">
        <f ca="1" t="shared" si="2"/>
        <v>4</v>
      </c>
      <c r="H19" s="41">
        <f ca="1" t="shared" si="2"/>
        <v>2</v>
      </c>
      <c r="I19" s="41">
        <f ca="1" t="shared" si="2"/>
      </c>
      <c r="J19" s="41">
        <f ca="1" t="shared" si="2"/>
        <v>5</v>
      </c>
      <c r="K19" s="41">
        <f ca="1" t="shared" si="2"/>
        <v>2</v>
      </c>
      <c r="L19" s="41">
        <f ca="1" t="shared" si="3"/>
        <v>2</v>
      </c>
      <c r="M19" s="41">
        <f ca="1" t="shared" si="3"/>
        <v>2</v>
      </c>
      <c r="N19" s="41">
        <f ca="1" t="shared" si="3"/>
        <v>2</v>
      </c>
      <c r="O19" s="41">
        <f ca="1" t="shared" si="3"/>
      </c>
      <c r="P19" s="41">
        <f ca="1" t="shared" si="3"/>
      </c>
      <c r="Q19" s="41">
        <f ca="1" t="shared" si="3"/>
      </c>
      <c r="R19" s="41">
        <f ca="1" t="shared" si="3"/>
      </c>
      <c r="S19" s="41">
        <f ca="1" t="shared" si="3"/>
      </c>
      <c r="T19" s="41">
        <f ca="1" t="shared" si="3"/>
      </c>
      <c r="U19" s="41">
        <f ca="1" t="shared" si="3"/>
      </c>
      <c r="V19" s="41">
        <f ca="1" t="shared" si="3"/>
      </c>
      <c r="W19" s="41">
        <f ca="1" t="shared" si="3"/>
      </c>
      <c r="X19" s="41">
        <f ca="1" t="shared" si="3"/>
      </c>
      <c r="Y19" s="41">
        <f ca="1" t="shared" si="3"/>
      </c>
      <c r="Z19" s="41">
        <f ca="1" t="shared" si="3"/>
      </c>
    </row>
    <row r="20" spans="1:26" ht="12.75" hidden="1">
      <c r="A20" s="35" t="str">
        <f>'Algemene gegevens'!A20</f>
        <v>Luc Mossel</v>
      </c>
      <c r="B20" s="41">
        <f ca="1" t="shared" si="2"/>
      </c>
      <c r="C20" s="41">
        <f ca="1" t="shared" si="2"/>
      </c>
      <c r="D20" s="41">
        <f ca="1" t="shared" si="2"/>
      </c>
      <c r="E20" s="41">
        <f ca="1" t="shared" si="2"/>
      </c>
      <c r="F20" s="41">
        <f ca="1" t="shared" si="2"/>
      </c>
      <c r="G20" s="41">
        <f ca="1" t="shared" si="2"/>
      </c>
      <c r="H20" s="41">
        <f ca="1" t="shared" si="2"/>
      </c>
      <c r="I20" s="41">
        <f ca="1" t="shared" si="2"/>
      </c>
      <c r="J20" s="41">
        <f ca="1" t="shared" si="2"/>
      </c>
      <c r="K20" s="41">
        <f ca="1" t="shared" si="2"/>
      </c>
      <c r="L20" s="41">
        <f ca="1" t="shared" si="3"/>
      </c>
      <c r="M20" s="41">
        <f ca="1" t="shared" si="3"/>
      </c>
      <c r="N20" s="41">
        <f ca="1" t="shared" si="3"/>
      </c>
      <c r="O20" s="41">
        <f ca="1" t="shared" si="3"/>
      </c>
      <c r="P20" s="41">
        <f ca="1" t="shared" si="3"/>
      </c>
      <c r="Q20" s="41">
        <f ca="1" t="shared" si="3"/>
      </c>
      <c r="R20" s="41">
        <f ca="1" t="shared" si="3"/>
      </c>
      <c r="S20" s="41">
        <f ca="1" t="shared" si="3"/>
      </c>
      <c r="T20" s="41">
        <f ca="1" t="shared" si="3"/>
      </c>
      <c r="U20" s="41">
        <f ca="1" t="shared" si="3"/>
      </c>
      <c r="V20" s="41">
        <f ca="1" t="shared" si="3"/>
      </c>
      <c r="W20" s="41">
        <f ca="1" t="shared" si="3"/>
      </c>
      <c r="X20" s="41">
        <f ca="1" t="shared" si="3"/>
      </c>
      <c r="Y20" s="41">
        <f ca="1" t="shared" si="3"/>
      </c>
      <c r="Z20" s="41">
        <f ca="1" t="shared" si="3"/>
      </c>
    </row>
    <row r="21" spans="1:26" ht="12.75" hidden="1">
      <c r="A21" s="35" t="str">
        <f>'Algemene gegevens'!A21</f>
        <v>Martin Oord</v>
      </c>
      <c r="B21" s="41">
        <f ca="1" t="shared" si="2"/>
        <v>5</v>
      </c>
      <c r="C21" s="41">
        <f ca="1" t="shared" si="2"/>
        <v>5</v>
      </c>
      <c r="D21" s="41">
        <f ca="1" t="shared" si="2"/>
        <v>6</v>
      </c>
      <c r="E21" s="41">
        <f ca="1" t="shared" si="2"/>
        <v>6</v>
      </c>
      <c r="F21" s="41">
        <f ca="1" t="shared" si="2"/>
        <v>6</v>
      </c>
      <c r="G21" s="41">
        <f ca="1" t="shared" si="2"/>
      </c>
      <c r="H21" s="41">
        <f ca="1" t="shared" si="2"/>
        <v>4</v>
      </c>
      <c r="I21" s="41">
        <f ca="1" t="shared" si="2"/>
      </c>
      <c r="J21" s="41">
        <f ca="1" t="shared" si="2"/>
      </c>
      <c r="K21" s="41">
        <f ca="1" t="shared" si="2"/>
        <v>6</v>
      </c>
      <c r="L21" s="41">
        <f ca="1" t="shared" si="3"/>
        <v>5</v>
      </c>
      <c r="M21" s="41">
        <f ca="1" t="shared" si="3"/>
        <v>6</v>
      </c>
      <c r="N21" s="41">
        <f ca="1" t="shared" si="3"/>
        <v>5</v>
      </c>
      <c r="O21" s="41">
        <f ca="1" t="shared" si="3"/>
      </c>
      <c r="P21" s="41">
        <f ca="1" t="shared" si="3"/>
      </c>
      <c r="Q21" s="41">
        <f ca="1" t="shared" si="3"/>
      </c>
      <c r="R21" s="41">
        <f ca="1" t="shared" si="3"/>
      </c>
      <c r="S21" s="41">
        <f ca="1" t="shared" si="3"/>
      </c>
      <c r="T21" s="41">
        <f ca="1" t="shared" si="3"/>
      </c>
      <c r="U21" s="41">
        <f ca="1" t="shared" si="3"/>
      </c>
      <c r="V21" s="41">
        <f ca="1" t="shared" si="3"/>
      </c>
      <c r="W21" s="41">
        <f ca="1" t="shared" si="3"/>
      </c>
      <c r="X21" s="41">
        <f ca="1" t="shared" si="3"/>
      </c>
      <c r="Y21" s="41">
        <f ca="1" t="shared" si="3"/>
      </c>
      <c r="Z21" s="41">
        <f ca="1" t="shared" si="3"/>
      </c>
    </row>
    <row r="22" spans="1:26" ht="12.75" hidden="1">
      <c r="A22" s="35" t="str">
        <f>'Algemene gegevens'!A22</f>
        <v>Onno Franken</v>
      </c>
      <c r="B22" s="41">
        <f ca="1" t="shared" si="2"/>
      </c>
      <c r="C22" s="41">
        <f ca="1" t="shared" si="2"/>
      </c>
      <c r="D22" s="41">
        <f ca="1" t="shared" si="2"/>
      </c>
      <c r="E22" s="41">
        <f ca="1" t="shared" si="2"/>
      </c>
      <c r="F22" s="41">
        <f ca="1" t="shared" si="2"/>
      </c>
      <c r="G22" s="41">
        <f ca="1" t="shared" si="2"/>
      </c>
      <c r="H22" s="41">
        <f ca="1" t="shared" si="2"/>
      </c>
      <c r="I22" s="41">
        <f ca="1" t="shared" si="2"/>
      </c>
      <c r="J22" s="41">
        <f ca="1" t="shared" si="2"/>
      </c>
      <c r="K22" s="41">
        <f ca="1" t="shared" si="2"/>
      </c>
      <c r="L22" s="41">
        <f ca="1" t="shared" si="3"/>
      </c>
      <c r="M22" s="41">
        <f ca="1" t="shared" si="3"/>
      </c>
      <c r="N22" s="41">
        <f ca="1" t="shared" si="3"/>
      </c>
      <c r="O22" s="41">
        <f ca="1" t="shared" si="3"/>
      </c>
      <c r="P22" s="41">
        <f ca="1" t="shared" si="3"/>
      </c>
      <c r="Q22" s="41">
        <f ca="1" t="shared" si="3"/>
      </c>
      <c r="R22" s="41">
        <f ca="1" t="shared" si="3"/>
      </c>
      <c r="S22" s="41">
        <f ca="1" t="shared" si="3"/>
      </c>
      <c r="T22" s="41">
        <f ca="1" t="shared" si="3"/>
      </c>
      <c r="U22" s="41">
        <f ca="1" t="shared" si="3"/>
      </c>
      <c r="V22" s="41">
        <f ca="1" t="shared" si="3"/>
      </c>
      <c r="W22" s="41">
        <f ca="1" t="shared" si="3"/>
      </c>
      <c r="X22" s="41">
        <f ca="1" t="shared" si="3"/>
      </c>
      <c r="Y22" s="41">
        <f ca="1" t="shared" si="3"/>
      </c>
      <c r="Z22" s="41">
        <f ca="1" t="shared" si="3"/>
      </c>
    </row>
    <row r="23" spans="1:26" ht="12.75" hidden="1">
      <c r="A23" s="35" t="str">
        <f>'Algemene gegevens'!A23</f>
        <v>Onno Vink</v>
      </c>
      <c r="B23" s="41">
        <f aca="true" ca="1" t="shared" si="4" ref="B23:K30">IF(ISNA(VLOOKUP($A23,INDIRECT(B$45),9,FALSE)),"",VLOOKUP($A23,INDIRECT(B$45),10,FALSE))</f>
      </c>
      <c r="C23" s="41">
        <f ca="1" t="shared" si="4"/>
      </c>
      <c r="D23" s="41">
        <f ca="1" t="shared" si="4"/>
      </c>
      <c r="E23" s="41">
        <f ca="1" t="shared" si="4"/>
      </c>
      <c r="F23" s="41">
        <f ca="1" t="shared" si="4"/>
      </c>
      <c r="G23" s="41">
        <f ca="1" t="shared" si="4"/>
      </c>
      <c r="H23" s="41">
        <f ca="1" t="shared" si="4"/>
      </c>
      <c r="I23" s="41">
        <f ca="1" t="shared" si="4"/>
      </c>
      <c r="J23" s="41">
        <f ca="1" t="shared" si="4"/>
      </c>
      <c r="K23" s="41">
        <f ca="1" t="shared" si="4"/>
      </c>
      <c r="L23" s="41">
        <f aca="true" ca="1" t="shared" si="5" ref="L23:Z30">IF(ISNA(VLOOKUP($A23,INDIRECT(L$45),9,FALSE)),"",VLOOKUP($A23,INDIRECT(L$45),10,FALSE))</f>
      </c>
      <c r="M23" s="41">
        <f ca="1" t="shared" si="5"/>
      </c>
      <c r="N23" s="41">
        <f ca="1" t="shared" si="5"/>
      </c>
      <c r="O23" s="41">
        <f ca="1" t="shared" si="5"/>
      </c>
      <c r="P23" s="41">
        <f ca="1" t="shared" si="5"/>
      </c>
      <c r="Q23" s="41">
        <f ca="1" t="shared" si="5"/>
      </c>
      <c r="R23" s="41">
        <f ca="1" t="shared" si="5"/>
      </c>
      <c r="S23" s="41">
        <f ca="1" t="shared" si="5"/>
      </c>
      <c r="T23" s="41">
        <f ca="1" t="shared" si="5"/>
      </c>
      <c r="U23" s="41">
        <f ca="1" t="shared" si="5"/>
      </c>
      <c r="V23" s="41">
        <f ca="1" t="shared" si="5"/>
      </c>
      <c r="W23" s="41">
        <f ca="1" t="shared" si="5"/>
      </c>
      <c r="X23" s="41">
        <f ca="1" t="shared" si="5"/>
      </c>
      <c r="Y23" s="41">
        <f ca="1" t="shared" si="5"/>
      </c>
      <c r="Z23" s="41">
        <f ca="1" t="shared" si="5"/>
      </c>
    </row>
    <row r="24" spans="1:26" ht="12.75" hidden="1">
      <c r="A24" s="35" t="str">
        <f>'Algemene gegevens'!A24</f>
        <v>Paul Buitenhuis</v>
      </c>
      <c r="B24" s="41">
        <f ca="1" t="shared" si="4"/>
      </c>
      <c r="C24" s="41">
        <f ca="1" t="shared" si="4"/>
      </c>
      <c r="D24" s="41">
        <f ca="1" t="shared" si="4"/>
        <v>7</v>
      </c>
      <c r="E24" s="41">
        <f ca="1" t="shared" si="4"/>
      </c>
      <c r="F24" s="41">
        <f ca="1" t="shared" si="4"/>
      </c>
      <c r="G24" s="41">
        <f ca="1" t="shared" si="4"/>
      </c>
      <c r="H24" s="41">
        <f ca="1" t="shared" si="4"/>
      </c>
      <c r="I24" s="41">
        <f ca="1" t="shared" si="4"/>
      </c>
      <c r="J24" s="41">
        <f ca="1" t="shared" si="4"/>
      </c>
      <c r="K24" s="41">
        <f ca="1" t="shared" si="4"/>
      </c>
      <c r="L24" s="41">
        <f ca="1" t="shared" si="5"/>
      </c>
      <c r="M24" s="41">
        <f ca="1" t="shared" si="5"/>
      </c>
      <c r="N24" s="41">
        <f ca="1" t="shared" si="5"/>
      </c>
      <c r="O24" s="41">
        <f ca="1" t="shared" si="5"/>
      </c>
      <c r="P24" s="41">
        <f ca="1" t="shared" si="5"/>
      </c>
      <c r="Q24" s="41">
        <f ca="1" t="shared" si="5"/>
      </c>
      <c r="R24" s="41">
        <f ca="1" t="shared" si="5"/>
      </c>
      <c r="S24" s="41">
        <f ca="1" t="shared" si="5"/>
      </c>
      <c r="T24" s="41">
        <f ca="1" t="shared" si="5"/>
      </c>
      <c r="U24" s="41">
        <f ca="1" t="shared" si="5"/>
      </c>
      <c r="V24" s="41">
        <f ca="1" t="shared" si="5"/>
      </c>
      <c r="W24" s="41">
        <f ca="1" t="shared" si="5"/>
      </c>
      <c r="X24" s="41">
        <f ca="1" t="shared" si="5"/>
      </c>
      <c r="Y24" s="41">
        <f ca="1" t="shared" si="5"/>
      </c>
      <c r="Z24" s="41">
        <f ca="1" t="shared" si="5"/>
      </c>
    </row>
    <row r="25" spans="1:26" ht="12.75" hidden="1">
      <c r="A25" s="35" t="str">
        <f>'Algemene gegevens'!A25</f>
        <v>Paul de Ruijter</v>
      </c>
      <c r="B25" s="41">
        <f ca="1" t="shared" si="4"/>
      </c>
      <c r="C25" s="41">
        <f ca="1" t="shared" si="4"/>
      </c>
      <c r="D25" s="41">
        <f ca="1" t="shared" si="4"/>
        <v>2</v>
      </c>
      <c r="E25" s="41">
        <f ca="1" t="shared" si="4"/>
        <v>2</v>
      </c>
      <c r="F25" s="41">
        <f ca="1" t="shared" si="4"/>
        <v>7</v>
      </c>
      <c r="G25" s="41">
        <f ca="1" t="shared" si="4"/>
      </c>
      <c r="H25" s="41">
        <f ca="1" t="shared" si="4"/>
      </c>
      <c r="I25" s="41">
        <f ca="1" t="shared" si="4"/>
      </c>
      <c r="J25" s="41">
        <f ca="1" t="shared" si="4"/>
      </c>
      <c r="K25" s="41">
        <f ca="1" t="shared" si="4"/>
        <v>5</v>
      </c>
      <c r="L25" s="41">
        <f ca="1" t="shared" si="5"/>
        <v>6</v>
      </c>
      <c r="M25" s="41">
        <f ca="1" t="shared" si="5"/>
        <v>7</v>
      </c>
      <c r="N25" s="41">
        <f ca="1" t="shared" si="5"/>
        <v>3</v>
      </c>
      <c r="O25" s="41">
        <f ca="1" t="shared" si="5"/>
      </c>
      <c r="P25" s="41">
        <f ca="1" t="shared" si="5"/>
      </c>
      <c r="Q25" s="41">
        <f ca="1" t="shared" si="5"/>
      </c>
      <c r="R25" s="41">
        <f ca="1" t="shared" si="5"/>
      </c>
      <c r="S25" s="41">
        <f ca="1" t="shared" si="5"/>
      </c>
      <c r="T25" s="41">
        <f ca="1" t="shared" si="5"/>
      </c>
      <c r="U25" s="41">
        <f ca="1" t="shared" si="5"/>
      </c>
      <c r="V25" s="41">
        <f ca="1" t="shared" si="5"/>
      </c>
      <c r="W25" s="41">
        <f ca="1" t="shared" si="5"/>
      </c>
      <c r="X25" s="41">
        <f ca="1" t="shared" si="5"/>
      </c>
      <c r="Y25" s="41">
        <f ca="1" t="shared" si="5"/>
      </c>
      <c r="Z25" s="41">
        <f ca="1" t="shared" si="5"/>
      </c>
    </row>
    <row r="26" spans="1:26" ht="12.75" hidden="1">
      <c r="A26" s="35" t="str">
        <f>'Algemene gegevens'!A26</f>
        <v>Paul Simon</v>
      </c>
      <c r="B26" s="41">
        <f ca="1" t="shared" si="4"/>
      </c>
      <c r="C26" s="41">
        <f ca="1" t="shared" si="4"/>
      </c>
      <c r="D26" s="41">
        <f ca="1" t="shared" si="4"/>
      </c>
      <c r="E26" s="41">
        <f ca="1" t="shared" si="4"/>
      </c>
      <c r="F26" s="41">
        <f ca="1" t="shared" si="4"/>
      </c>
      <c r="G26" s="41">
        <f ca="1" t="shared" si="4"/>
      </c>
      <c r="H26" s="41">
        <f ca="1" t="shared" si="4"/>
      </c>
      <c r="I26" s="41">
        <f ca="1" t="shared" si="4"/>
      </c>
      <c r="J26" s="41">
        <f ca="1" t="shared" si="4"/>
      </c>
      <c r="K26" s="41">
        <f ca="1" t="shared" si="4"/>
      </c>
      <c r="L26" s="41">
        <f ca="1" t="shared" si="5"/>
      </c>
      <c r="M26" s="41">
        <f ca="1" t="shared" si="5"/>
      </c>
      <c r="N26" s="41">
        <f ca="1" t="shared" si="5"/>
      </c>
      <c r="O26" s="41">
        <f ca="1" t="shared" si="5"/>
      </c>
      <c r="P26" s="41">
        <f ca="1" t="shared" si="5"/>
      </c>
      <c r="Q26" s="41">
        <f ca="1" t="shared" si="5"/>
      </c>
      <c r="R26" s="41">
        <f ca="1" t="shared" si="5"/>
      </c>
      <c r="S26" s="41">
        <f ca="1" t="shared" si="5"/>
      </c>
      <c r="T26" s="41">
        <f ca="1" t="shared" si="5"/>
      </c>
      <c r="U26" s="41">
        <f ca="1" t="shared" si="5"/>
      </c>
      <c r="V26" s="41">
        <f ca="1" t="shared" si="5"/>
      </c>
      <c r="W26" s="41">
        <f ca="1" t="shared" si="5"/>
      </c>
      <c r="X26" s="41">
        <f ca="1" t="shared" si="5"/>
      </c>
      <c r="Y26" s="41">
        <f ca="1" t="shared" si="5"/>
      </c>
      <c r="Z26" s="41">
        <f ca="1" t="shared" si="5"/>
      </c>
    </row>
    <row r="27" spans="1:26" ht="12.75" hidden="1">
      <c r="A27" s="35" t="str">
        <f>'Algemene gegevens'!A27</f>
        <v>Piet de Roo</v>
      </c>
      <c r="B27" s="41">
        <f ca="1" t="shared" si="4"/>
      </c>
      <c r="C27" s="41">
        <f ca="1" t="shared" si="4"/>
      </c>
      <c r="D27" s="41">
        <f ca="1" t="shared" si="4"/>
      </c>
      <c r="E27" s="41">
        <f ca="1" t="shared" si="4"/>
      </c>
      <c r="F27" s="41">
        <f ca="1" t="shared" si="4"/>
      </c>
      <c r="G27" s="41">
        <f ca="1" t="shared" si="4"/>
      </c>
      <c r="H27" s="41">
        <f ca="1" t="shared" si="4"/>
      </c>
      <c r="I27" s="41">
        <f ca="1" t="shared" si="4"/>
      </c>
      <c r="J27" s="41">
        <f ca="1" t="shared" si="4"/>
      </c>
      <c r="K27" s="41">
        <f ca="1" t="shared" si="4"/>
      </c>
      <c r="L27" s="41">
        <f ca="1" t="shared" si="5"/>
      </c>
      <c r="M27" s="41">
        <f ca="1" t="shared" si="5"/>
      </c>
      <c r="N27" s="41">
        <f ca="1" t="shared" si="5"/>
      </c>
      <c r="O27" s="41">
        <f ca="1" t="shared" si="5"/>
      </c>
      <c r="P27" s="41">
        <f ca="1" t="shared" si="5"/>
      </c>
      <c r="Q27" s="41">
        <f ca="1" t="shared" si="5"/>
      </c>
      <c r="R27" s="41">
        <f ca="1" t="shared" si="5"/>
      </c>
      <c r="S27" s="41">
        <f ca="1" t="shared" si="5"/>
      </c>
      <c r="T27" s="41">
        <f ca="1" t="shared" si="5"/>
      </c>
      <c r="U27" s="41">
        <f ca="1" t="shared" si="5"/>
      </c>
      <c r="V27" s="41">
        <f ca="1" t="shared" si="5"/>
      </c>
      <c r="W27" s="41">
        <f ca="1" t="shared" si="5"/>
      </c>
      <c r="X27" s="41">
        <f ca="1" t="shared" si="5"/>
      </c>
      <c r="Y27" s="41">
        <f ca="1" t="shared" si="5"/>
      </c>
      <c r="Z27" s="41">
        <f ca="1" t="shared" si="5"/>
      </c>
    </row>
    <row r="28" spans="1:26" ht="12.75" hidden="1">
      <c r="A28" s="35" t="str">
        <f>'Algemene gegevens'!A28</f>
        <v>Pieter Kroon</v>
      </c>
      <c r="B28" s="41">
        <f ca="1" t="shared" si="4"/>
      </c>
      <c r="C28" s="41">
        <f ca="1" t="shared" si="4"/>
        <v>6</v>
      </c>
      <c r="D28" s="41">
        <f ca="1" t="shared" si="4"/>
      </c>
      <c r="E28" s="41">
        <f ca="1" t="shared" si="4"/>
        <v>8</v>
      </c>
      <c r="F28" s="41">
        <f ca="1" t="shared" si="4"/>
        <v>8</v>
      </c>
      <c r="G28" s="41">
        <f ca="1" t="shared" si="4"/>
        <v>5</v>
      </c>
      <c r="H28" s="41">
        <f ca="1" t="shared" si="4"/>
        <v>5</v>
      </c>
      <c r="I28" s="41">
        <f ca="1" t="shared" si="4"/>
      </c>
      <c r="J28" s="41">
        <f ca="1" t="shared" si="4"/>
        <v>6</v>
      </c>
      <c r="K28" s="41">
        <f ca="1" t="shared" si="4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</row>
    <row r="29" spans="1:26" ht="12.75" hidden="1">
      <c r="A29" s="35" t="str">
        <f>'Algemene gegevens'!A29</f>
        <v>R.v. Renswoud</v>
      </c>
      <c r="B29" s="41">
        <f ca="1" t="shared" si="4"/>
      </c>
      <c r="C29" s="41">
        <f ca="1" t="shared" si="4"/>
      </c>
      <c r="D29" s="41">
        <f ca="1" t="shared" si="4"/>
      </c>
      <c r="E29" s="41">
        <f ca="1" t="shared" si="4"/>
      </c>
      <c r="F29" s="41">
        <f ca="1" t="shared" si="4"/>
      </c>
      <c r="G29" s="41">
        <f ca="1" t="shared" si="4"/>
      </c>
      <c r="H29" s="41">
        <f ca="1" t="shared" si="4"/>
      </c>
      <c r="I29" s="41">
        <f ca="1" t="shared" si="4"/>
      </c>
      <c r="J29" s="41">
        <f ca="1" t="shared" si="4"/>
      </c>
      <c r="K29" s="41">
        <f ca="1" t="shared" si="4"/>
      </c>
      <c r="L29" s="41">
        <f ca="1" t="shared" si="5"/>
      </c>
      <c r="M29" s="41">
        <f ca="1" t="shared" si="5"/>
        <v>11</v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ca="1" t="shared" si="5"/>
      </c>
      <c r="Z29" s="41">
        <f ca="1" t="shared" si="5"/>
      </c>
    </row>
    <row r="30" spans="1:26" ht="12.75" hidden="1">
      <c r="A30" s="35" t="str">
        <f>'Algemene gegevens'!A30</f>
        <v>Rene Visser</v>
      </c>
      <c r="B30" s="41">
        <f ca="1" t="shared" si="4"/>
      </c>
      <c r="C30" s="41">
        <f ca="1" t="shared" si="4"/>
      </c>
      <c r="D30" s="41">
        <f ca="1" t="shared" si="4"/>
      </c>
      <c r="E30" s="41">
        <f ca="1" t="shared" si="4"/>
      </c>
      <c r="F30" s="41">
        <f ca="1" t="shared" si="4"/>
      </c>
      <c r="G30" s="41">
        <f ca="1" t="shared" si="4"/>
      </c>
      <c r="H30" s="41">
        <f ca="1" t="shared" si="4"/>
      </c>
      <c r="I30" s="41">
        <f ca="1" t="shared" si="4"/>
      </c>
      <c r="J30" s="41">
        <f ca="1" t="shared" si="4"/>
      </c>
      <c r="K30" s="41">
        <f ca="1" t="shared" si="4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ca="1" t="shared" si="5"/>
      </c>
      <c r="W30" s="41">
        <f ca="1" t="shared" si="5"/>
      </c>
      <c r="X30" s="41">
        <f ca="1" t="shared" si="5"/>
      </c>
      <c r="Y30" s="41">
        <f ca="1" t="shared" si="5"/>
      </c>
      <c r="Z30" s="41">
        <f ca="1" t="shared" si="5"/>
      </c>
    </row>
    <row r="31" spans="1:26" ht="12.75" hidden="1">
      <c r="A31" s="35" t="str">
        <f>'Algemene gegevens'!A31</f>
        <v>R-J Noordhof</v>
      </c>
      <c r="B31" s="41">
        <f aca="true" ca="1" t="shared" si="6" ref="B31:Q42">IF(ISNA(VLOOKUP($A31,INDIRECT(B$45),9,FALSE)),"",VLOOKUP($A31,INDIRECT(B$45),10,FALSE))</f>
      </c>
      <c r="C31" s="41">
        <f ca="1" t="shared" si="6"/>
      </c>
      <c r="D31" s="41">
        <f ca="1" t="shared" si="6"/>
      </c>
      <c r="E31" s="41">
        <f ca="1" t="shared" si="6"/>
      </c>
      <c r="F31" s="41">
        <f ca="1" t="shared" si="6"/>
      </c>
      <c r="G31" s="41">
        <f ca="1" t="shared" si="6"/>
      </c>
      <c r="H31" s="41">
        <f ca="1" t="shared" si="6"/>
      </c>
      <c r="I31" s="41">
        <f ca="1" t="shared" si="6"/>
      </c>
      <c r="J31" s="41">
        <f ca="1" t="shared" si="6"/>
      </c>
      <c r="K31" s="41">
        <f ca="1" t="shared" si="6"/>
      </c>
      <c r="L31" s="41">
        <f ca="1" t="shared" si="6"/>
      </c>
      <c r="M31" s="41">
        <f ca="1" t="shared" si="6"/>
      </c>
      <c r="N31" s="41">
        <f ca="1" t="shared" si="6"/>
      </c>
      <c r="O31" s="41">
        <f ca="1" t="shared" si="6"/>
      </c>
      <c r="P31" s="41">
        <f ca="1" t="shared" si="6"/>
      </c>
      <c r="Q31" s="41">
        <f ca="1" t="shared" si="6"/>
      </c>
      <c r="R31" s="41">
        <f aca="true" ca="1" t="shared" si="7" ref="R31:Z42">IF(ISNA(VLOOKUP($A31,INDIRECT(R$45),9,FALSE)),"",VLOOKUP($A31,INDIRECT(R$45),10,FALSE))</f>
      </c>
      <c r="S31" s="41">
        <f ca="1" t="shared" si="7"/>
      </c>
      <c r="T31" s="41">
        <f ca="1" t="shared" si="7"/>
      </c>
      <c r="U31" s="41">
        <f ca="1" t="shared" si="7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7"/>
      </c>
      <c r="Z31" s="41">
        <f ca="1" t="shared" si="7"/>
      </c>
    </row>
    <row r="32" spans="1:26" ht="12.75" hidden="1">
      <c r="A32" s="35" t="str">
        <f>'Algemene gegevens'!A32</f>
        <v>Rob Meijer</v>
      </c>
      <c r="B32" s="41">
        <f ca="1" t="shared" si="6"/>
      </c>
      <c r="C32" s="41">
        <f ca="1" t="shared" si="6"/>
      </c>
      <c r="D32" s="41">
        <f ca="1" t="shared" si="6"/>
      </c>
      <c r="E32" s="41">
        <f ca="1" t="shared" si="6"/>
      </c>
      <c r="F32" s="41">
        <f ca="1" t="shared" si="6"/>
      </c>
      <c r="G32" s="41">
        <f ca="1" t="shared" si="6"/>
      </c>
      <c r="H32" s="41">
        <f ca="1" t="shared" si="6"/>
      </c>
      <c r="I32" s="41">
        <f ca="1" t="shared" si="6"/>
      </c>
      <c r="J32" s="41">
        <f ca="1" t="shared" si="6"/>
      </c>
      <c r="K32" s="41">
        <f ca="1" t="shared" si="6"/>
      </c>
      <c r="L32" s="41">
        <f ca="1" t="shared" si="6"/>
      </c>
      <c r="M32" s="41">
        <f ca="1" t="shared" si="6"/>
      </c>
      <c r="N32" s="41">
        <f ca="1" t="shared" si="6"/>
      </c>
      <c r="O32" s="41">
        <f ca="1" t="shared" si="6"/>
      </c>
      <c r="P32" s="41">
        <f ca="1" t="shared" si="6"/>
      </c>
      <c r="Q32" s="41">
        <f ca="1" t="shared" si="6"/>
      </c>
      <c r="R32" s="41">
        <f ca="1" t="shared" si="7"/>
      </c>
      <c r="S32" s="41">
        <f ca="1" t="shared" si="7"/>
      </c>
      <c r="T32" s="41">
        <f ca="1" t="shared" si="7"/>
      </c>
      <c r="U32" s="41">
        <f ca="1" t="shared" si="7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7"/>
      </c>
      <c r="Z32" s="41">
        <f ca="1" t="shared" si="7"/>
      </c>
    </row>
    <row r="33" spans="1:26" ht="12.75" hidden="1">
      <c r="A33" s="35" t="str">
        <f>'Algemene gegevens'!A33</f>
        <v>Tom Schootemeijer</v>
      </c>
      <c r="B33" s="41">
        <f ca="1" t="shared" si="6"/>
        <v>6</v>
      </c>
      <c r="C33" s="41">
        <f ca="1" t="shared" si="6"/>
        <v>7</v>
      </c>
      <c r="D33" s="41">
        <f ca="1" t="shared" si="6"/>
      </c>
      <c r="E33" s="41">
        <f ca="1" t="shared" si="6"/>
        <v>7</v>
      </c>
      <c r="F33" s="41">
        <f ca="1" t="shared" si="6"/>
        <v>9</v>
      </c>
      <c r="G33" s="41">
        <f ca="1" t="shared" si="6"/>
        <v>6</v>
      </c>
      <c r="H33" s="41">
        <f ca="1" t="shared" si="6"/>
      </c>
      <c r="I33" s="41">
        <f ca="1" t="shared" si="6"/>
        <v>6</v>
      </c>
      <c r="J33" s="41">
        <f ca="1" t="shared" si="6"/>
      </c>
      <c r="K33" s="41">
        <f ca="1" t="shared" si="6"/>
        <v>8</v>
      </c>
      <c r="L33" s="41">
        <f ca="1" t="shared" si="6"/>
        <v>3</v>
      </c>
      <c r="M33" s="41">
        <f ca="1" t="shared" si="6"/>
        <v>10</v>
      </c>
      <c r="N33" s="41">
        <f ca="1" t="shared" si="6"/>
        <v>1</v>
      </c>
      <c r="O33" s="41">
        <f ca="1" t="shared" si="6"/>
      </c>
      <c r="P33" s="41">
        <f ca="1" t="shared" si="6"/>
      </c>
      <c r="Q33" s="41">
        <f ca="1" t="shared" si="6"/>
      </c>
      <c r="R33" s="41">
        <f ca="1" t="shared" si="7"/>
      </c>
      <c r="S33" s="41">
        <f ca="1" t="shared" si="7"/>
      </c>
      <c r="T33" s="41">
        <f ca="1" t="shared" si="7"/>
      </c>
      <c r="U33" s="41">
        <f ca="1" t="shared" si="7"/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7"/>
      </c>
      <c r="Z33" s="41">
        <f ca="1" t="shared" si="7"/>
      </c>
    </row>
    <row r="34" spans="1:26" ht="12.75" hidden="1">
      <c r="A34" s="35" t="str">
        <f>'Algemene gegevens'!A34</f>
        <v>Tom Specht</v>
      </c>
      <c r="B34" s="41">
        <f ca="1" t="shared" si="6"/>
      </c>
      <c r="C34" s="41">
        <f ca="1" t="shared" si="6"/>
      </c>
      <c r="D34" s="41">
        <f ca="1" t="shared" si="6"/>
      </c>
      <c r="E34" s="41">
        <f ca="1" t="shared" si="6"/>
      </c>
      <c r="F34" s="41">
        <f ca="1" t="shared" si="6"/>
      </c>
      <c r="G34" s="41">
        <f ca="1" t="shared" si="6"/>
      </c>
      <c r="H34" s="41">
        <f ca="1" t="shared" si="6"/>
      </c>
      <c r="I34" s="41">
        <f ca="1" t="shared" si="6"/>
      </c>
      <c r="J34" s="41">
        <f ca="1" t="shared" si="6"/>
      </c>
      <c r="K34" s="41">
        <f ca="1" t="shared" si="6"/>
      </c>
      <c r="L34" s="41">
        <f ca="1" t="shared" si="6"/>
      </c>
      <c r="M34" s="41">
        <f ca="1" t="shared" si="6"/>
      </c>
      <c r="N34" s="41">
        <f ca="1" t="shared" si="6"/>
      </c>
      <c r="O34" s="41">
        <f ca="1" t="shared" si="6"/>
      </c>
      <c r="P34" s="41">
        <f ca="1" t="shared" si="6"/>
      </c>
      <c r="Q34" s="41">
        <f ca="1" t="shared" si="6"/>
      </c>
      <c r="R34" s="41">
        <f ca="1" t="shared" si="7"/>
      </c>
      <c r="S34" s="41">
        <f ca="1" t="shared" si="7"/>
      </c>
      <c r="T34" s="41">
        <f ca="1" t="shared" si="7"/>
      </c>
      <c r="U34" s="41">
        <f ca="1" t="shared" si="7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7"/>
      </c>
      <c r="Z34" s="41">
        <f ca="1" t="shared" si="7"/>
      </c>
    </row>
    <row r="35" spans="1:26" ht="12.75" hidden="1">
      <c r="A35" s="35" t="str">
        <f>'Algemene gegevens'!A35</f>
        <v>Ton Ranzijn</v>
      </c>
      <c r="B35" s="41">
        <f ca="1" t="shared" si="6"/>
      </c>
      <c r="C35" s="41">
        <f ca="1" t="shared" si="6"/>
      </c>
      <c r="D35" s="41">
        <f ca="1" t="shared" si="6"/>
      </c>
      <c r="E35" s="41">
        <f ca="1" t="shared" si="6"/>
      </c>
      <c r="F35" s="41">
        <f ca="1" t="shared" si="6"/>
      </c>
      <c r="G35" s="41">
        <f ca="1" t="shared" si="6"/>
      </c>
      <c r="H35" s="41">
        <f ca="1" t="shared" si="6"/>
      </c>
      <c r="I35" s="41">
        <f ca="1" t="shared" si="6"/>
      </c>
      <c r="J35" s="41">
        <f ca="1" t="shared" si="6"/>
      </c>
      <c r="K35" s="41">
        <f ca="1" t="shared" si="6"/>
      </c>
      <c r="L35" s="41">
        <f ca="1" t="shared" si="6"/>
      </c>
      <c r="M35" s="41">
        <f ca="1" t="shared" si="6"/>
      </c>
      <c r="N35" s="41">
        <f ca="1" t="shared" si="6"/>
      </c>
      <c r="O35" s="41">
        <f ca="1" t="shared" si="6"/>
      </c>
      <c r="P35" s="41">
        <f ca="1" t="shared" si="6"/>
      </c>
      <c r="Q35" s="41">
        <f ca="1" t="shared" si="6"/>
      </c>
      <c r="R35" s="41">
        <f ca="1" t="shared" si="7"/>
      </c>
      <c r="S35" s="41">
        <f ca="1" t="shared" si="7"/>
      </c>
      <c r="T35" s="41">
        <f ca="1" t="shared" si="7"/>
      </c>
      <c r="U35" s="41">
        <f ca="1" t="shared" si="7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7"/>
      </c>
      <c r="Z35" s="41">
        <f ca="1" t="shared" si="7"/>
      </c>
    </row>
    <row r="36" spans="1:26" ht="12.75" hidden="1">
      <c r="A36" s="35" t="str">
        <f>'Algemene gegevens'!A36</f>
        <v>Willem Prins</v>
      </c>
      <c r="B36" s="41">
        <f ca="1" t="shared" si="6"/>
      </c>
      <c r="C36" s="41">
        <f ca="1" t="shared" si="6"/>
      </c>
      <c r="D36" s="41">
        <f ca="1" t="shared" si="6"/>
      </c>
      <c r="E36" s="41">
        <f ca="1" t="shared" si="6"/>
      </c>
      <c r="F36" s="41">
        <f ca="1" t="shared" si="6"/>
      </c>
      <c r="G36" s="41">
        <f ca="1" t="shared" si="6"/>
      </c>
      <c r="H36" s="41">
        <f ca="1" t="shared" si="6"/>
        <v>6</v>
      </c>
      <c r="I36" s="41">
        <f ca="1" t="shared" si="6"/>
        <v>5</v>
      </c>
      <c r="J36" s="41">
        <f ca="1" t="shared" si="6"/>
      </c>
      <c r="K36" s="41">
        <f ca="1" t="shared" si="6"/>
      </c>
      <c r="L36" s="41">
        <f ca="1" t="shared" si="6"/>
      </c>
      <c r="M36" s="41">
        <f ca="1" t="shared" si="6"/>
      </c>
      <c r="N36" s="41">
        <f ca="1" t="shared" si="6"/>
      </c>
      <c r="O36" s="41">
        <f ca="1" t="shared" si="6"/>
      </c>
      <c r="P36" s="41">
        <f ca="1" t="shared" si="6"/>
      </c>
      <c r="Q36" s="41">
        <f ca="1" t="shared" si="6"/>
      </c>
      <c r="R36" s="41">
        <f ca="1" t="shared" si="7"/>
      </c>
      <c r="S36" s="41">
        <f ca="1" t="shared" si="7"/>
      </c>
      <c r="T36" s="41">
        <f ca="1" t="shared" si="7"/>
      </c>
      <c r="U36" s="41">
        <f ca="1" t="shared" si="7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7"/>
      </c>
      <c r="Z36" s="41">
        <f ca="1" t="shared" si="7"/>
      </c>
    </row>
    <row r="37" spans="1:26" ht="12.75" hidden="1">
      <c r="A37" s="35">
        <f>'Algemene gegevens'!A37</f>
        <v>0</v>
      </c>
      <c r="B37" s="41">
        <f ca="1" t="shared" si="6"/>
      </c>
      <c r="C37" s="41">
        <f ca="1" t="shared" si="6"/>
      </c>
      <c r="D37" s="41">
        <f ca="1" t="shared" si="6"/>
      </c>
      <c r="E37" s="41">
        <f ca="1" t="shared" si="6"/>
      </c>
      <c r="F37" s="41">
        <f ca="1" t="shared" si="6"/>
      </c>
      <c r="G37" s="41">
        <f ca="1" t="shared" si="6"/>
      </c>
      <c r="H37" s="41">
        <f ca="1" t="shared" si="6"/>
      </c>
      <c r="I37" s="41">
        <f ca="1" t="shared" si="6"/>
      </c>
      <c r="J37" s="41">
        <f ca="1" t="shared" si="6"/>
      </c>
      <c r="K37" s="41">
        <f ca="1" t="shared" si="6"/>
      </c>
      <c r="L37" s="41">
        <f ca="1" t="shared" si="6"/>
      </c>
      <c r="M37" s="41">
        <f ca="1" t="shared" si="6"/>
      </c>
      <c r="N37" s="41">
        <f ca="1" t="shared" si="6"/>
      </c>
      <c r="O37" s="41">
        <f ca="1" t="shared" si="6"/>
      </c>
      <c r="P37" s="41">
        <f ca="1" t="shared" si="6"/>
      </c>
      <c r="Q37" s="41">
        <f ca="1" t="shared" si="6"/>
      </c>
      <c r="R37" s="41">
        <f ca="1" t="shared" si="7"/>
      </c>
      <c r="S37" s="41">
        <f ca="1" t="shared" si="7"/>
      </c>
      <c r="T37" s="41">
        <f ca="1" t="shared" si="7"/>
      </c>
      <c r="U37" s="41">
        <f ca="1" t="shared" si="7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7"/>
      </c>
      <c r="Z37" s="41">
        <f ca="1" t="shared" si="7"/>
      </c>
    </row>
    <row r="38" spans="1:26" ht="12.75" hidden="1">
      <c r="A38" s="35">
        <f>'Algemene gegevens'!A38</f>
        <v>0</v>
      </c>
      <c r="B38" s="41">
        <f ca="1" t="shared" si="6"/>
      </c>
      <c r="C38" s="41">
        <f ca="1" t="shared" si="6"/>
      </c>
      <c r="D38" s="41">
        <f ca="1" t="shared" si="6"/>
      </c>
      <c r="E38" s="41">
        <f ca="1" t="shared" si="6"/>
      </c>
      <c r="F38" s="41">
        <f ca="1" t="shared" si="6"/>
      </c>
      <c r="G38" s="41">
        <f ca="1" t="shared" si="6"/>
      </c>
      <c r="H38" s="41">
        <f ca="1" t="shared" si="6"/>
      </c>
      <c r="I38" s="41">
        <f ca="1" t="shared" si="6"/>
      </c>
      <c r="J38" s="41">
        <f ca="1" t="shared" si="6"/>
      </c>
      <c r="K38" s="41">
        <f ca="1" t="shared" si="6"/>
      </c>
      <c r="L38" s="41">
        <f ca="1" t="shared" si="6"/>
      </c>
      <c r="M38" s="41">
        <f ca="1" t="shared" si="6"/>
      </c>
      <c r="N38" s="41">
        <f ca="1" t="shared" si="6"/>
      </c>
      <c r="O38" s="41">
        <f ca="1" t="shared" si="6"/>
      </c>
      <c r="P38" s="41">
        <f ca="1" t="shared" si="6"/>
      </c>
      <c r="Q38" s="41">
        <f ca="1" t="shared" si="6"/>
      </c>
      <c r="R38" s="41">
        <f ca="1" t="shared" si="7"/>
      </c>
      <c r="S38" s="41">
        <f ca="1" t="shared" si="7"/>
      </c>
      <c r="T38" s="41">
        <f ca="1" t="shared" si="7"/>
      </c>
      <c r="U38" s="41">
        <f ca="1" t="shared" si="7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7"/>
      </c>
      <c r="Z38" s="41">
        <f ca="1" t="shared" si="7"/>
      </c>
    </row>
    <row r="39" spans="1:26" ht="12.75" hidden="1">
      <c r="A39" s="35">
        <f>'Algemene gegevens'!A39</f>
        <v>0</v>
      </c>
      <c r="B39" s="41">
        <f ca="1" t="shared" si="6"/>
      </c>
      <c r="C39" s="41">
        <f ca="1" t="shared" si="6"/>
      </c>
      <c r="D39" s="41">
        <f ca="1" t="shared" si="6"/>
      </c>
      <c r="E39" s="41">
        <f ca="1" t="shared" si="6"/>
      </c>
      <c r="F39" s="41">
        <f ca="1" t="shared" si="6"/>
      </c>
      <c r="G39" s="41">
        <f ca="1" t="shared" si="6"/>
      </c>
      <c r="H39" s="41">
        <f ca="1" t="shared" si="6"/>
      </c>
      <c r="I39" s="41">
        <f ca="1" t="shared" si="6"/>
      </c>
      <c r="J39" s="41">
        <f ca="1" t="shared" si="6"/>
      </c>
      <c r="K39" s="41">
        <f ca="1" t="shared" si="6"/>
      </c>
      <c r="L39" s="41">
        <f ca="1" t="shared" si="6"/>
      </c>
      <c r="M39" s="41">
        <f ca="1" t="shared" si="6"/>
      </c>
      <c r="N39" s="41">
        <f ca="1" t="shared" si="6"/>
      </c>
      <c r="O39" s="41">
        <f ca="1" t="shared" si="6"/>
      </c>
      <c r="P39" s="41">
        <f ca="1" t="shared" si="6"/>
      </c>
      <c r="Q39" s="41">
        <f ca="1" t="shared" si="6"/>
      </c>
      <c r="R39" s="41">
        <f ca="1" t="shared" si="7"/>
      </c>
      <c r="S39" s="41">
        <f ca="1" t="shared" si="7"/>
      </c>
      <c r="T39" s="41">
        <f ca="1" t="shared" si="7"/>
      </c>
      <c r="U39" s="41">
        <f ca="1" t="shared" si="7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7"/>
      </c>
      <c r="Z39" s="41">
        <f ca="1" t="shared" si="7"/>
      </c>
    </row>
    <row r="40" spans="1:26" ht="12.75" hidden="1">
      <c r="A40" s="35">
        <f>'Algemene gegevens'!A40</f>
        <v>0</v>
      </c>
      <c r="B40" s="41">
        <f ca="1" t="shared" si="6"/>
      </c>
      <c r="C40" s="41">
        <f ca="1" t="shared" si="6"/>
      </c>
      <c r="D40" s="41">
        <f ca="1" t="shared" si="6"/>
      </c>
      <c r="E40" s="41">
        <f ca="1" t="shared" si="6"/>
      </c>
      <c r="F40" s="41">
        <f ca="1" t="shared" si="6"/>
      </c>
      <c r="G40" s="41">
        <f ca="1" t="shared" si="6"/>
      </c>
      <c r="H40" s="41">
        <f ca="1" t="shared" si="6"/>
      </c>
      <c r="I40" s="41">
        <f ca="1" t="shared" si="6"/>
      </c>
      <c r="J40" s="41">
        <f ca="1" t="shared" si="6"/>
      </c>
      <c r="K40" s="41">
        <f ca="1" t="shared" si="6"/>
      </c>
      <c r="L40" s="41">
        <f ca="1" t="shared" si="6"/>
      </c>
      <c r="M40" s="41">
        <f ca="1" t="shared" si="6"/>
      </c>
      <c r="N40" s="41">
        <f ca="1" t="shared" si="6"/>
      </c>
      <c r="O40" s="41">
        <f ca="1" t="shared" si="6"/>
      </c>
      <c r="P40" s="41">
        <f ca="1" t="shared" si="6"/>
      </c>
      <c r="Q40" s="41">
        <f ca="1" t="shared" si="6"/>
      </c>
      <c r="R40" s="41">
        <f ca="1" t="shared" si="7"/>
      </c>
      <c r="S40" s="41">
        <f ca="1" t="shared" si="7"/>
      </c>
      <c r="T40" s="41">
        <f ca="1" t="shared" si="7"/>
      </c>
      <c r="U40" s="41">
        <f ca="1" t="shared" si="7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7"/>
      </c>
      <c r="Z40" s="41">
        <f ca="1" t="shared" si="7"/>
      </c>
    </row>
    <row r="41" spans="1:26" ht="12.75" hidden="1">
      <c r="A41" s="35">
        <f>'Algemene gegevens'!A41</f>
        <v>0</v>
      </c>
      <c r="B41" s="41">
        <f ca="1" t="shared" si="6"/>
      </c>
      <c r="C41" s="41">
        <f ca="1" t="shared" si="6"/>
      </c>
      <c r="D41" s="41">
        <f ca="1" t="shared" si="6"/>
      </c>
      <c r="E41" s="41">
        <f ca="1" t="shared" si="6"/>
      </c>
      <c r="F41" s="41">
        <f ca="1" t="shared" si="6"/>
      </c>
      <c r="G41" s="41">
        <f ca="1" t="shared" si="6"/>
      </c>
      <c r="H41" s="41">
        <f ca="1" t="shared" si="6"/>
      </c>
      <c r="I41" s="41">
        <f ca="1" t="shared" si="6"/>
      </c>
      <c r="J41" s="41">
        <f ca="1" t="shared" si="6"/>
      </c>
      <c r="K41" s="41">
        <f ca="1" t="shared" si="6"/>
      </c>
      <c r="L41" s="41">
        <f ca="1" t="shared" si="6"/>
      </c>
      <c r="M41" s="41">
        <f ca="1" t="shared" si="6"/>
      </c>
      <c r="N41" s="41">
        <f ca="1" t="shared" si="6"/>
      </c>
      <c r="O41" s="41">
        <f ca="1" t="shared" si="6"/>
      </c>
      <c r="P41" s="41">
        <f ca="1" t="shared" si="6"/>
      </c>
      <c r="Q41" s="41">
        <f ca="1" t="shared" si="6"/>
      </c>
      <c r="R41" s="41">
        <f ca="1" t="shared" si="7"/>
      </c>
      <c r="S41" s="41">
        <f ca="1" t="shared" si="7"/>
      </c>
      <c r="T41" s="41">
        <f ca="1" t="shared" si="7"/>
      </c>
      <c r="U41" s="41">
        <f ca="1" t="shared" si="7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7"/>
      </c>
      <c r="Z41" s="41">
        <f ca="1" t="shared" si="7"/>
      </c>
    </row>
    <row r="42" spans="1:26" ht="12.75" hidden="1">
      <c r="A42" s="35">
        <f>'Algemene gegevens'!A42</f>
        <v>0</v>
      </c>
      <c r="B42" s="41">
        <f ca="1" t="shared" si="6"/>
      </c>
      <c r="C42" s="41">
        <f ca="1" t="shared" si="6"/>
      </c>
      <c r="D42" s="41">
        <f ca="1" t="shared" si="6"/>
      </c>
      <c r="E42" s="41">
        <f ca="1" t="shared" si="6"/>
      </c>
      <c r="F42" s="41">
        <f ca="1" t="shared" si="6"/>
      </c>
      <c r="G42" s="41">
        <f ca="1" t="shared" si="6"/>
      </c>
      <c r="H42" s="41">
        <f ca="1" t="shared" si="6"/>
      </c>
      <c r="I42" s="41">
        <f ca="1" t="shared" si="6"/>
      </c>
      <c r="J42" s="41">
        <f ca="1" t="shared" si="6"/>
      </c>
      <c r="K42" s="41">
        <f ca="1" t="shared" si="6"/>
      </c>
      <c r="L42" s="41">
        <f ca="1" t="shared" si="6"/>
      </c>
      <c r="M42" s="41">
        <f ca="1" t="shared" si="6"/>
      </c>
      <c r="N42" s="41">
        <f ca="1" t="shared" si="6"/>
      </c>
      <c r="O42" s="41">
        <f ca="1" t="shared" si="6"/>
      </c>
      <c r="P42" s="41">
        <f ca="1" t="shared" si="6"/>
      </c>
      <c r="Q42" s="41">
        <f ca="1" t="shared" si="6"/>
      </c>
      <c r="R42" s="41">
        <f ca="1" t="shared" si="7"/>
      </c>
      <c r="S42" s="41">
        <f ca="1" t="shared" si="7"/>
      </c>
      <c r="T42" s="41">
        <f ca="1" t="shared" si="7"/>
      </c>
      <c r="U42" s="41">
        <f ca="1" t="shared" si="7"/>
      </c>
      <c r="V42" s="41">
        <f ca="1" t="shared" si="7"/>
      </c>
      <c r="W42" s="41">
        <f ca="1" t="shared" si="7"/>
      </c>
      <c r="X42" s="41">
        <f ca="1" t="shared" si="7"/>
      </c>
      <c r="Y42" s="41">
        <f ca="1" t="shared" si="7"/>
      </c>
      <c r="Z42" s="41">
        <f ca="1" t="shared" si="7"/>
      </c>
    </row>
    <row r="43" spans="1:26" ht="12.75" hidden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2:26" ht="12.75" hidden="1">
      <c r="B44" s="48">
        <v>1</v>
      </c>
      <c r="C44" s="48">
        <v>2</v>
      </c>
      <c r="D44" s="48">
        <v>3</v>
      </c>
      <c r="E44" s="48">
        <v>4</v>
      </c>
      <c r="F44" s="48">
        <v>5</v>
      </c>
      <c r="G44" s="48">
        <v>6</v>
      </c>
      <c r="H44" s="48">
        <v>7</v>
      </c>
      <c r="I44" s="48">
        <v>8</v>
      </c>
      <c r="J44" s="48">
        <v>9</v>
      </c>
      <c r="K44" s="48">
        <v>10</v>
      </c>
      <c r="L44" s="48">
        <v>11</v>
      </c>
      <c r="M44" s="48">
        <v>12</v>
      </c>
      <c r="N44" s="48">
        <v>13</v>
      </c>
      <c r="O44" s="48">
        <v>14</v>
      </c>
      <c r="P44" s="48">
        <v>15</v>
      </c>
      <c r="Q44" s="48">
        <v>16</v>
      </c>
      <c r="R44" s="48">
        <v>17</v>
      </c>
      <c r="S44" s="48">
        <v>18</v>
      </c>
      <c r="T44" s="48">
        <v>19</v>
      </c>
      <c r="U44" s="48">
        <v>20</v>
      </c>
      <c r="V44" s="48">
        <v>21</v>
      </c>
      <c r="W44" s="48">
        <v>22</v>
      </c>
      <c r="X44" s="48">
        <v>23</v>
      </c>
      <c r="Y44" s="48">
        <v>24</v>
      </c>
      <c r="Z44" s="48">
        <v>25</v>
      </c>
    </row>
    <row r="45" spans="2:26" ht="12.75" hidden="1">
      <c r="B45" s="49" t="str">
        <f>"'"&amp;B44&amp;"'!$B$8:$K$27"</f>
        <v>'1'!$B$8:$K$27</v>
      </c>
      <c r="C45" s="49" t="str">
        <f aca="true" t="shared" si="8" ref="C45:Z45">"'"&amp;C44&amp;"'!$B$8:$K$27"</f>
        <v>'2'!$B$8:$K$27</v>
      </c>
      <c r="D45" s="49" t="str">
        <f t="shared" si="8"/>
        <v>'3'!$B$8:$K$27</v>
      </c>
      <c r="E45" s="49" t="str">
        <f t="shared" si="8"/>
        <v>'4'!$B$8:$K$27</v>
      </c>
      <c r="F45" s="49" t="str">
        <f t="shared" si="8"/>
        <v>'5'!$B$8:$K$27</v>
      </c>
      <c r="G45" s="49" t="str">
        <f t="shared" si="8"/>
        <v>'6'!$B$8:$K$27</v>
      </c>
      <c r="H45" s="49" t="str">
        <f t="shared" si="8"/>
        <v>'7'!$B$8:$K$27</v>
      </c>
      <c r="I45" s="49" t="str">
        <f t="shared" si="8"/>
        <v>'8'!$B$8:$K$27</v>
      </c>
      <c r="J45" s="49" t="str">
        <f t="shared" si="8"/>
        <v>'9'!$B$8:$K$27</v>
      </c>
      <c r="K45" s="49" t="str">
        <f t="shared" si="8"/>
        <v>'10'!$B$8:$K$27</v>
      </c>
      <c r="L45" s="49" t="str">
        <f t="shared" si="8"/>
        <v>'11'!$B$8:$K$27</v>
      </c>
      <c r="M45" s="49" t="str">
        <f t="shared" si="8"/>
        <v>'12'!$B$8:$K$27</v>
      </c>
      <c r="N45" s="49" t="str">
        <f t="shared" si="8"/>
        <v>'13'!$B$8:$K$27</v>
      </c>
      <c r="O45" s="49" t="str">
        <f t="shared" si="8"/>
        <v>'14'!$B$8:$K$27</v>
      </c>
      <c r="P45" s="49" t="str">
        <f t="shared" si="8"/>
        <v>'15'!$B$8:$K$27</v>
      </c>
      <c r="Q45" s="49" t="str">
        <f t="shared" si="8"/>
        <v>'16'!$B$8:$K$27</v>
      </c>
      <c r="R45" s="49" t="str">
        <f t="shared" si="8"/>
        <v>'17'!$B$8:$K$27</v>
      </c>
      <c r="S45" s="49" t="str">
        <f t="shared" si="8"/>
        <v>'18'!$B$8:$K$27</v>
      </c>
      <c r="T45" s="49" t="str">
        <f t="shared" si="8"/>
        <v>'19'!$B$8:$K$27</v>
      </c>
      <c r="U45" s="49" t="str">
        <f t="shared" si="8"/>
        <v>'20'!$B$8:$K$27</v>
      </c>
      <c r="V45" s="49" t="str">
        <f t="shared" si="8"/>
        <v>'21'!$B$8:$K$27</v>
      </c>
      <c r="W45" s="49" t="str">
        <f t="shared" si="8"/>
        <v>'22'!$B$8:$K$27</v>
      </c>
      <c r="X45" s="49" t="str">
        <f t="shared" si="8"/>
        <v>'23'!$B$8:$K$27</v>
      </c>
      <c r="Y45" s="49" t="str">
        <f t="shared" si="8"/>
        <v>'24'!$B$8:$K$27</v>
      </c>
      <c r="Z45" s="49" t="str">
        <f t="shared" si="8"/>
        <v>'25'!$B$8:$K$27</v>
      </c>
    </row>
    <row r="46" spans="1:26" ht="12.75" hidden="1">
      <c r="A46" t="s">
        <v>93</v>
      </c>
      <c r="B46">
        <f>MAX(B3:B42)</f>
        <v>6</v>
      </c>
      <c r="C46">
        <f aca="true" t="shared" si="9" ref="C46:Z46">MAX(C3:C42)</f>
        <v>7</v>
      </c>
      <c r="D46">
        <f t="shared" si="9"/>
        <v>7</v>
      </c>
      <c r="E46">
        <f t="shared" si="9"/>
        <v>8</v>
      </c>
      <c r="F46">
        <f t="shared" si="9"/>
        <v>9</v>
      </c>
      <c r="G46">
        <f t="shared" si="9"/>
        <v>6</v>
      </c>
      <c r="H46">
        <f t="shared" si="9"/>
        <v>6</v>
      </c>
      <c r="I46">
        <f t="shared" si="9"/>
        <v>6</v>
      </c>
      <c r="J46">
        <f t="shared" si="9"/>
        <v>6</v>
      </c>
      <c r="K46">
        <f t="shared" si="9"/>
        <v>8</v>
      </c>
      <c r="L46">
        <f t="shared" si="9"/>
        <v>7</v>
      </c>
      <c r="M46">
        <f t="shared" si="9"/>
        <v>11</v>
      </c>
      <c r="N46">
        <f t="shared" si="9"/>
        <v>20</v>
      </c>
      <c r="O46">
        <f t="shared" si="9"/>
        <v>0</v>
      </c>
      <c r="P46">
        <f t="shared" si="9"/>
        <v>0</v>
      </c>
      <c r="Q46">
        <f t="shared" si="9"/>
        <v>0</v>
      </c>
      <c r="R46">
        <f t="shared" si="9"/>
        <v>0</v>
      </c>
      <c r="S46">
        <f t="shared" si="9"/>
        <v>0</v>
      </c>
      <c r="T46">
        <f t="shared" si="9"/>
        <v>0</v>
      </c>
      <c r="U46">
        <f t="shared" si="9"/>
        <v>0</v>
      </c>
      <c r="V46">
        <f t="shared" si="9"/>
        <v>0</v>
      </c>
      <c r="W46">
        <f t="shared" si="9"/>
        <v>0</v>
      </c>
      <c r="X46">
        <f t="shared" si="9"/>
        <v>0</v>
      </c>
      <c r="Y46">
        <f t="shared" si="9"/>
        <v>0</v>
      </c>
      <c r="Z46">
        <f t="shared" si="9"/>
        <v>0</v>
      </c>
    </row>
    <row r="47" ht="13.5" hidden="1" thickBot="1"/>
    <row r="48" spans="1:26" ht="13.5" hidden="1" thickBot="1">
      <c r="A48" s="64" t="s">
        <v>94</v>
      </c>
      <c r="B48" s="65" t="s">
        <v>43</v>
      </c>
      <c r="C48" s="65" t="s">
        <v>44</v>
      </c>
      <c r="D48" s="65" t="s">
        <v>45</v>
      </c>
      <c r="E48" s="65" t="s">
        <v>46</v>
      </c>
      <c r="F48" s="65" t="s">
        <v>47</v>
      </c>
      <c r="G48" s="65" t="s">
        <v>48</v>
      </c>
      <c r="H48" s="65" t="s">
        <v>49</v>
      </c>
      <c r="I48" s="65" t="s">
        <v>50</v>
      </c>
      <c r="J48" s="65" t="s">
        <v>51</v>
      </c>
      <c r="K48" s="65" t="s">
        <v>52</v>
      </c>
      <c r="L48" s="65" t="s">
        <v>53</v>
      </c>
      <c r="M48" s="65" t="s">
        <v>54</v>
      </c>
      <c r="N48" s="65" t="s">
        <v>55</v>
      </c>
      <c r="O48" s="65" t="s">
        <v>56</v>
      </c>
      <c r="P48" s="65" t="s">
        <v>57</v>
      </c>
      <c r="Q48" s="65" t="s">
        <v>58</v>
      </c>
      <c r="R48" s="65" t="s">
        <v>59</v>
      </c>
      <c r="S48" s="65" t="s">
        <v>60</v>
      </c>
      <c r="T48" s="65" t="s">
        <v>61</v>
      </c>
      <c r="U48" s="65" t="s">
        <v>62</v>
      </c>
      <c r="V48" s="65" t="s">
        <v>63</v>
      </c>
      <c r="W48" s="65" t="s">
        <v>64</v>
      </c>
      <c r="X48" s="65" t="s">
        <v>65</v>
      </c>
      <c r="Y48" s="65" t="s">
        <v>66</v>
      </c>
      <c r="Z48" s="66" t="s">
        <v>67</v>
      </c>
    </row>
    <row r="49" spans="1:26" ht="12.75" hidden="1">
      <c r="A49" s="62" t="str">
        <f aca="true" t="shared" si="10" ref="A49:A76">A3</f>
        <v>Andries de Munck</v>
      </c>
      <c r="B49" s="32">
        <f aca="true" t="shared" si="11" ref="B49:Z49">IF(B3&lt;(MAX(B$3:B$42)+1),B3,MAX(B$3:B$42)+1)</f>
        <v>7</v>
      </c>
      <c r="C49" s="32">
        <f t="shared" si="11"/>
        <v>8</v>
      </c>
      <c r="D49" s="32">
        <f t="shared" si="11"/>
        <v>8</v>
      </c>
      <c r="E49" s="32">
        <f t="shared" si="11"/>
        <v>9</v>
      </c>
      <c r="F49" s="32">
        <f t="shared" si="11"/>
        <v>10</v>
      </c>
      <c r="G49" s="32">
        <f t="shared" si="11"/>
        <v>7</v>
      </c>
      <c r="H49" s="32">
        <f t="shared" si="11"/>
        <v>7</v>
      </c>
      <c r="I49" s="32">
        <f t="shared" si="11"/>
        <v>7</v>
      </c>
      <c r="J49" s="32">
        <f t="shared" si="11"/>
        <v>7</v>
      </c>
      <c r="K49" s="32">
        <f t="shared" si="11"/>
        <v>9</v>
      </c>
      <c r="L49" s="32">
        <f t="shared" si="11"/>
        <v>8</v>
      </c>
      <c r="M49" s="32">
        <f t="shared" si="11"/>
        <v>12</v>
      </c>
      <c r="N49" s="32">
        <f t="shared" si="11"/>
        <v>21</v>
      </c>
      <c r="O49" s="32">
        <f t="shared" si="11"/>
        <v>1</v>
      </c>
      <c r="P49" s="32">
        <f t="shared" si="11"/>
        <v>1</v>
      </c>
      <c r="Q49" s="32">
        <f t="shared" si="11"/>
        <v>1</v>
      </c>
      <c r="R49" s="32">
        <f t="shared" si="11"/>
        <v>1</v>
      </c>
      <c r="S49" s="32">
        <f t="shared" si="11"/>
        <v>1</v>
      </c>
      <c r="T49" s="32">
        <f t="shared" si="11"/>
        <v>1</v>
      </c>
      <c r="U49" s="32">
        <f t="shared" si="11"/>
        <v>1</v>
      </c>
      <c r="V49" s="32">
        <f t="shared" si="11"/>
        <v>1</v>
      </c>
      <c r="W49" s="32">
        <f t="shared" si="11"/>
        <v>1</v>
      </c>
      <c r="X49" s="32">
        <f t="shared" si="11"/>
        <v>1</v>
      </c>
      <c r="Y49" s="32">
        <f t="shared" si="11"/>
        <v>1</v>
      </c>
      <c r="Z49" s="63">
        <f t="shared" si="11"/>
        <v>1</v>
      </c>
    </row>
    <row r="50" spans="1:26" ht="12.75" hidden="1">
      <c r="A50" s="58" t="str">
        <f t="shared" si="10"/>
        <v>Bauk Waringa</v>
      </c>
      <c r="B50" s="13">
        <f aca="true" t="shared" si="12" ref="B50:Z50">IF(B4&lt;(MAX(B$3:B$42)+1),B4,MAX(B$3:B$42)+1)</f>
        <v>7</v>
      </c>
      <c r="C50" s="13">
        <f t="shared" si="12"/>
        <v>8</v>
      </c>
      <c r="D50" s="13">
        <f t="shared" si="12"/>
        <v>8</v>
      </c>
      <c r="E50" s="13">
        <f t="shared" si="12"/>
        <v>9</v>
      </c>
      <c r="F50" s="13">
        <f t="shared" si="12"/>
        <v>10</v>
      </c>
      <c r="G50" s="13">
        <f t="shared" si="12"/>
        <v>7</v>
      </c>
      <c r="H50" s="13">
        <f t="shared" si="12"/>
        <v>7</v>
      </c>
      <c r="I50" s="13">
        <f t="shared" si="12"/>
        <v>7</v>
      </c>
      <c r="J50" s="13">
        <f t="shared" si="12"/>
        <v>7</v>
      </c>
      <c r="K50" s="13">
        <f t="shared" si="12"/>
        <v>9</v>
      </c>
      <c r="L50" s="13">
        <f t="shared" si="12"/>
        <v>8</v>
      </c>
      <c r="M50" s="13">
        <f t="shared" si="12"/>
        <v>12</v>
      </c>
      <c r="N50" s="13">
        <f t="shared" si="12"/>
        <v>21</v>
      </c>
      <c r="O50" s="13">
        <f t="shared" si="12"/>
        <v>1</v>
      </c>
      <c r="P50" s="13">
        <f t="shared" si="12"/>
        <v>1</v>
      </c>
      <c r="Q50" s="13">
        <f t="shared" si="12"/>
        <v>1</v>
      </c>
      <c r="R50" s="13">
        <f t="shared" si="12"/>
        <v>1</v>
      </c>
      <c r="S50" s="13">
        <f t="shared" si="12"/>
        <v>1</v>
      </c>
      <c r="T50" s="13">
        <f t="shared" si="12"/>
        <v>1</v>
      </c>
      <c r="U50" s="13">
        <f t="shared" si="12"/>
        <v>1</v>
      </c>
      <c r="V50" s="13">
        <f t="shared" si="12"/>
        <v>1</v>
      </c>
      <c r="W50" s="13">
        <f t="shared" si="12"/>
        <v>1</v>
      </c>
      <c r="X50" s="13">
        <f t="shared" si="12"/>
        <v>1</v>
      </c>
      <c r="Y50" s="13">
        <f t="shared" si="12"/>
        <v>1</v>
      </c>
      <c r="Z50" s="61">
        <f t="shared" si="12"/>
        <v>1</v>
      </c>
    </row>
    <row r="51" spans="1:26" ht="12.75" hidden="1">
      <c r="A51" s="58" t="str">
        <f t="shared" si="10"/>
        <v>Bert Heintzberger</v>
      </c>
      <c r="B51" s="13">
        <f aca="true" t="shared" si="13" ref="B51:Z51">IF(B5&lt;(MAX(B$3:B$42)+1),B5,MAX(B$3:B$42)+1)</f>
        <v>7</v>
      </c>
      <c r="C51" s="13">
        <f t="shared" si="13"/>
        <v>1</v>
      </c>
      <c r="D51" s="13">
        <f t="shared" si="13"/>
        <v>5</v>
      </c>
      <c r="E51" s="13">
        <f t="shared" si="13"/>
        <v>1</v>
      </c>
      <c r="F51" s="13">
        <f t="shared" si="13"/>
        <v>2</v>
      </c>
      <c r="G51" s="13">
        <f t="shared" si="13"/>
        <v>1</v>
      </c>
      <c r="H51" s="13">
        <f t="shared" si="13"/>
        <v>7</v>
      </c>
      <c r="I51" s="13">
        <f t="shared" si="13"/>
        <v>4</v>
      </c>
      <c r="J51" s="13">
        <f t="shared" si="13"/>
        <v>2</v>
      </c>
      <c r="K51" s="13">
        <f t="shared" si="13"/>
        <v>4</v>
      </c>
      <c r="L51" s="13">
        <f t="shared" si="13"/>
        <v>4</v>
      </c>
      <c r="M51" s="13">
        <f t="shared" si="13"/>
        <v>1</v>
      </c>
      <c r="N51" s="13">
        <f t="shared" si="13"/>
        <v>20</v>
      </c>
      <c r="O51" s="13">
        <f t="shared" si="13"/>
        <v>1</v>
      </c>
      <c r="P51" s="13">
        <f t="shared" si="13"/>
        <v>1</v>
      </c>
      <c r="Q51" s="13">
        <f t="shared" si="13"/>
        <v>1</v>
      </c>
      <c r="R51" s="13">
        <f t="shared" si="13"/>
        <v>1</v>
      </c>
      <c r="S51" s="13">
        <f t="shared" si="13"/>
        <v>1</v>
      </c>
      <c r="T51" s="13">
        <f t="shared" si="13"/>
        <v>1</v>
      </c>
      <c r="U51" s="13">
        <f t="shared" si="13"/>
        <v>1</v>
      </c>
      <c r="V51" s="13">
        <f t="shared" si="13"/>
        <v>1</v>
      </c>
      <c r="W51" s="13">
        <f t="shared" si="13"/>
        <v>1</v>
      </c>
      <c r="X51" s="13">
        <f t="shared" si="13"/>
        <v>1</v>
      </c>
      <c r="Y51" s="13">
        <f t="shared" si="13"/>
        <v>1</v>
      </c>
      <c r="Z51" s="61">
        <f t="shared" si="13"/>
        <v>1</v>
      </c>
    </row>
    <row r="52" spans="1:26" ht="12.75" hidden="1">
      <c r="A52" s="58" t="str">
        <f t="shared" si="10"/>
        <v>Bert Munter</v>
      </c>
      <c r="B52" s="13">
        <f aca="true" t="shared" si="14" ref="B52:Z52">IF(B6&lt;(MAX(B$3:B$42)+1),B6,MAX(B$3:B$42)+1)</f>
        <v>4</v>
      </c>
      <c r="C52" s="13">
        <f t="shared" si="14"/>
        <v>8</v>
      </c>
      <c r="D52" s="13">
        <f t="shared" si="14"/>
        <v>3</v>
      </c>
      <c r="E52" s="13">
        <f t="shared" si="14"/>
        <v>4</v>
      </c>
      <c r="F52" s="13">
        <f t="shared" si="14"/>
        <v>4</v>
      </c>
      <c r="G52" s="13">
        <f t="shared" si="14"/>
        <v>7</v>
      </c>
      <c r="H52" s="13">
        <f t="shared" si="14"/>
        <v>1</v>
      </c>
      <c r="I52" s="13">
        <f t="shared" si="14"/>
        <v>1</v>
      </c>
      <c r="J52" s="13">
        <f t="shared" si="14"/>
        <v>4</v>
      </c>
      <c r="K52" s="13">
        <f t="shared" si="14"/>
        <v>3</v>
      </c>
      <c r="L52" s="13">
        <f t="shared" si="14"/>
        <v>8</v>
      </c>
      <c r="M52" s="13">
        <f t="shared" si="14"/>
        <v>3</v>
      </c>
      <c r="N52" s="13">
        <f t="shared" si="14"/>
        <v>21</v>
      </c>
      <c r="O52" s="13">
        <f t="shared" si="14"/>
        <v>1</v>
      </c>
      <c r="P52" s="13">
        <f t="shared" si="14"/>
        <v>1</v>
      </c>
      <c r="Q52" s="13">
        <f t="shared" si="14"/>
        <v>1</v>
      </c>
      <c r="R52" s="13">
        <f t="shared" si="14"/>
        <v>1</v>
      </c>
      <c r="S52" s="13">
        <f t="shared" si="14"/>
        <v>1</v>
      </c>
      <c r="T52" s="13">
        <f t="shared" si="14"/>
        <v>1</v>
      </c>
      <c r="U52" s="13">
        <f t="shared" si="14"/>
        <v>1</v>
      </c>
      <c r="V52" s="13">
        <f t="shared" si="14"/>
        <v>1</v>
      </c>
      <c r="W52" s="13">
        <f t="shared" si="14"/>
        <v>1</v>
      </c>
      <c r="X52" s="13">
        <f t="shared" si="14"/>
        <v>1</v>
      </c>
      <c r="Y52" s="13">
        <f t="shared" si="14"/>
        <v>1</v>
      </c>
      <c r="Z52" s="61">
        <f t="shared" si="14"/>
        <v>1</v>
      </c>
    </row>
    <row r="53" spans="1:26" ht="12.75" hidden="1">
      <c r="A53" s="58" t="str">
        <f t="shared" si="10"/>
        <v>Boonacker Erik</v>
      </c>
      <c r="B53" s="13">
        <f aca="true" t="shared" si="15" ref="B53:Z53">IF(B7&lt;(MAX(B$3:B$42)+1),B7,MAX(B$3:B$42)+1)</f>
        <v>7</v>
      </c>
      <c r="C53" s="13">
        <f t="shared" si="15"/>
        <v>8</v>
      </c>
      <c r="D53" s="13">
        <f t="shared" si="15"/>
        <v>8</v>
      </c>
      <c r="E53" s="13">
        <f t="shared" si="15"/>
        <v>9</v>
      </c>
      <c r="F53" s="13">
        <f t="shared" si="15"/>
        <v>10</v>
      </c>
      <c r="G53" s="13">
        <f t="shared" si="15"/>
        <v>7</v>
      </c>
      <c r="H53" s="13">
        <f t="shared" si="15"/>
        <v>7</v>
      </c>
      <c r="I53" s="13">
        <f t="shared" si="15"/>
        <v>7</v>
      </c>
      <c r="J53" s="13">
        <f t="shared" si="15"/>
        <v>7</v>
      </c>
      <c r="K53" s="13">
        <f t="shared" si="15"/>
        <v>9</v>
      </c>
      <c r="L53" s="13">
        <f t="shared" si="15"/>
        <v>8</v>
      </c>
      <c r="M53" s="13">
        <f t="shared" si="15"/>
        <v>12</v>
      </c>
      <c r="N53" s="13">
        <f t="shared" si="15"/>
        <v>21</v>
      </c>
      <c r="O53" s="13">
        <f t="shared" si="15"/>
        <v>1</v>
      </c>
      <c r="P53" s="13">
        <f t="shared" si="15"/>
        <v>1</v>
      </c>
      <c r="Q53" s="13">
        <f t="shared" si="15"/>
        <v>1</v>
      </c>
      <c r="R53" s="13">
        <f t="shared" si="15"/>
        <v>1</v>
      </c>
      <c r="S53" s="13">
        <f t="shared" si="15"/>
        <v>1</v>
      </c>
      <c r="T53" s="13">
        <f t="shared" si="15"/>
        <v>1</v>
      </c>
      <c r="U53" s="13">
        <f t="shared" si="15"/>
        <v>1</v>
      </c>
      <c r="V53" s="13">
        <f t="shared" si="15"/>
        <v>1</v>
      </c>
      <c r="W53" s="13">
        <f t="shared" si="15"/>
        <v>1</v>
      </c>
      <c r="X53" s="13">
        <f t="shared" si="15"/>
        <v>1</v>
      </c>
      <c r="Y53" s="13">
        <f t="shared" si="15"/>
        <v>1</v>
      </c>
      <c r="Z53" s="61">
        <f t="shared" si="15"/>
        <v>1</v>
      </c>
    </row>
    <row r="54" spans="1:26" ht="12.75" hidden="1">
      <c r="A54" s="58" t="str">
        <f t="shared" si="10"/>
        <v>Ed Bot</v>
      </c>
      <c r="B54" s="13">
        <f aca="true" t="shared" si="16" ref="B54:Z54">IF(B8&lt;(MAX(B$3:B$42)+1),B8,MAX(B$3:B$42)+1)</f>
        <v>7</v>
      </c>
      <c r="C54" s="13">
        <f t="shared" si="16"/>
        <v>8</v>
      </c>
      <c r="D54" s="13">
        <f t="shared" si="16"/>
        <v>8</v>
      </c>
      <c r="E54" s="13">
        <f t="shared" si="16"/>
        <v>9</v>
      </c>
      <c r="F54" s="13">
        <f t="shared" si="16"/>
        <v>10</v>
      </c>
      <c r="G54" s="13">
        <f t="shared" si="16"/>
        <v>7</v>
      </c>
      <c r="H54" s="13">
        <f t="shared" si="16"/>
        <v>7</v>
      </c>
      <c r="I54" s="13">
        <f t="shared" si="16"/>
        <v>7</v>
      </c>
      <c r="J54" s="13">
        <f t="shared" si="16"/>
        <v>7</v>
      </c>
      <c r="K54" s="13">
        <f t="shared" si="16"/>
        <v>9</v>
      </c>
      <c r="L54" s="13">
        <f t="shared" si="16"/>
        <v>8</v>
      </c>
      <c r="M54" s="13">
        <f t="shared" si="16"/>
        <v>12</v>
      </c>
      <c r="N54" s="13">
        <f t="shared" si="16"/>
        <v>21</v>
      </c>
      <c r="O54" s="13">
        <f t="shared" si="16"/>
        <v>1</v>
      </c>
      <c r="P54" s="13">
        <f t="shared" si="16"/>
        <v>1</v>
      </c>
      <c r="Q54" s="13">
        <f t="shared" si="16"/>
        <v>1</v>
      </c>
      <c r="R54" s="13">
        <f t="shared" si="16"/>
        <v>1</v>
      </c>
      <c r="S54" s="13">
        <f t="shared" si="16"/>
        <v>1</v>
      </c>
      <c r="T54" s="13">
        <f t="shared" si="16"/>
        <v>1</v>
      </c>
      <c r="U54" s="13">
        <f t="shared" si="16"/>
        <v>1</v>
      </c>
      <c r="V54" s="13">
        <f t="shared" si="16"/>
        <v>1</v>
      </c>
      <c r="W54" s="13">
        <f t="shared" si="16"/>
        <v>1</v>
      </c>
      <c r="X54" s="13">
        <f t="shared" si="16"/>
        <v>1</v>
      </c>
      <c r="Y54" s="13">
        <f t="shared" si="16"/>
        <v>1</v>
      </c>
      <c r="Z54" s="61">
        <f t="shared" si="16"/>
        <v>1</v>
      </c>
    </row>
    <row r="55" spans="1:26" ht="12.75" hidden="1">
      <c r="A55" s="58" t="str">
        <f t="shared" si="10"/>
        <v>Ed Mica</v>
      </c>
      <c r="B55" s="13">
        <f aca="true" t="shared" si="17" ref="B55:Z55">IF(B9&lt;(MAX(B$3:B$42)+1),B9,MAX(B$3:B$42)+1)</f>
        <v>7</v>
      </c>
      <c r="C55" s="13">
        <f t="shared" si="17"/>
        <v>8</v>
      </c>
      <c r="D55" s="13">
        <f t="shared" si="17"/>
        <v>8</v>
      </c>
      <c r="E55" s="13">
        <f t="shared" si="17"/>
        <v>9</v>
      </c>
      <c r="F55" s="13">
        <f t="shared" si="17"/>
        <v>10</v>
      </c>
      <c r="G55" s="13">
        <f t="shared" si="17"/>
        <v>7</v>
      </c>
      <c r="H55" s="13">
        <f t="shared" si="17"/>
        <v>7</v>
      </c>
      <c r="I55" s="13">
        <f t="shared" si="17"/>
        <v>7</v>
      </c>
      <c r="J55" s="13">
        <f t="shared" si="17"/>
        <v>7</v>
      </c>
      <c r="K55" s="13">
        <f t="shared" si="17"/>
        <v>9</v>
      </c>
      <c r="L55" s="13">
        <f t="shared" si="17"/>
        <v>8</v>
      </c>
      <c r="M55" s="13">
        <f t="shared" si="17"/>
        <v>12</v>
      </c>
      <c r="N55" s="13">
        <f t="shared" si="17"/>
        <v>21</v>
      </c>
      <c r="O55" s="13">
        <f t="shared" si="17"/>
        <v>1</v>
      </c>
      <c r="P55" s="13">
        <f t="shared" si="17"/>
        <v>1</v>
      </c>
      <c r="Q55" s="13">
        <f t="shared" si="17"/>
        <v>1</v>
      </c>
      <c r="R55" s="13">
        <f t="shared" si="17"/>
        <v>1</v>
      </c>
      <c r="S55" s="13">
        <f t="shared" si="17"/>
        <v>1</v>
      </c>
      <c r="T55" s="13">
        <f t="shared" si="17"/>
        <v>1</v>
      </c>
      <c r="U55" s="13">
        <f t="shared" si="17"/>
        <v>1</v>
      </c>
      <c r="V55" s="13">
        <f t="shared" si="17"/>
        <v>1</v>
      </c>
      <c r="W55" s="13">
        <f t="shared" si="17"/>
        <v>1</v>
      </c>
      <c r="X55" s="13">
        <f t="shared" si="17"/>
        <v>1</v>
      </c>
      <c r="Y55" s="13">
        <f t="shared" si="17"/>
        <v>1</v>
      </c>
      <c r="Z55" s="61">
        <f t="shared" si="17"/>
        <v>1</v>
      </c>
    </row>
    <row r="56" spans="1:26" ht="12.75" hidden="1">
      <c r="A56" s="58" t="str">
        <f t="shared" si="10"/>
        <v>Eric</v>
      </c>
      <c r="B56" s="13">
        <f aca="true" t="shared" si="18" ref="B56:Z56">IF(B10&lt;(MAX(B$3:B$42)+1),B10,MAX(B$3:B$42)+1)</f>
        <v>7</v>
      </c>
      <c r="C56" s="13">
        <f t="shared" si="18"/>
        <v>8</v>
      </c>
      <c r="D56" s="13">
        <f t="shared" si="18"/>
        <v>8</v>
      </c>
      <c r="E56" s="13">
        <f t="shared" si="18"/>
        <v>9</v>
      </c>
      <c r="F56" s="13">
        <f t="shared" si="18"/>
        <v>10</v>
      </c>
      <c r="G56" s="13">
        <f t="shared" si="18"/>
        <v>7</v>
      </c>
      <c r="H56" s="13">
        <f t="shared" si="18"/>
        <v>7</v>
      </c>
      <c r="I56" s="13">
        <f t="shared" si="18"/>
        <v>7</v>
      </c>
      <c r="J56" s="13">
        <f t="shared" si="18"/>
        <v>7</v>
      </c>
      <c r="K56" s="13">
        <f t="shared" si="18"/>
        <v>9</v>
      </c>
      <c r="L56" s="13">
        <f t="shared" si="18"/>
        <v>8</v>
      </c>
      <c r="M56" s="13">
        <f t="shared" si="18"/>
        <v>5</v>
      </c>
      <c r="N56" s="13">
        <f t="shared" si="18"/>
        <v>21</v>
      </c>
      <c r="O56" s="13">
        <f t="shared" si="18"/>
        <v>1</v>
      </c>
      <c r="P56" s="13">
        <f t="shared" si="18"/>
        <v>1</v>
      </c>
      <c r="Q56" s="13">
        <f t="shared" si="18"/>
        <v>1</v>
      </c>
      <c r="R56" s="13">
        <f t="shared" si="18"/>
        <v>1</v>
      </c>
      <c r="S56" s="13">
        <f t="shared" si="18"/>
        <v>1</v>
      </c>
      <c r="T56" s="13">
        <f t="shared" si="18"/>
        <v>1</v>
      </c>
      <c r="U56" s="13">
        <f t="shared" si="18"/>
        <v>1</v>
      </c>
      <c r="V56" s="13">
        <f t="shared" si="18"/>
        <v>1</v>
      </c>
      <c r="W56" s="13">
        <f t="shared" si="18"/>
        <v>1</v>
      </c>
      <c r="X56" s="13">
        <f t="shared" si="18"/>
        <v>1</v>
      </c>
      <c r="Y56" s="13">
        <f t="shared" si="18"/>
        <v>1</v>
      </c>
      <c r="Z56" s="61">
        <f t="shared" si="18"/>
        <v>1</v>
      </c>
    </row>
    <row r="57" spans="1:26" ht="12.75" hidden="1">
      <c r="A57" s="58" t="str">
        <f t="shared" si="10"/>
        <v>Eric Boonacker</v>
      </c>
      <c r="B57" s="13">
        <f aca="true" t="shared" si="19" ref="B57:Z57">IF(B11&lt;(MAX(B$3:B$42)+1),B11,MAX(B$3:B$42)+1)</f>
        <v>7</v>
      </c>
      <c r="C57" s="13">
        <f t="shared" si="19"/>
        <v>8</v>
      </c>
      <c r="D57" s="13">
        <f t="shared" si="19"/>
        <v>8</v>
      </c>
      <c r="E57" s="13">
        <f t="shared" si="19"/>
        <v>9</v>
      </c>
      <c r="F57" s="13">
        <f t="shared" si="19"/>
        <v>10</v>
      </c>
      <c r="G57" s="13">
        <f t="shared" si="19"/>
        <v>7</v>
      </c>
      <c r="H57" s="13">
        <f t="shared" si="19"/>
        <v>7</v>
      </c>
      <c r="I57" s="13">
        <f t="shared" si="19"/>
        <v>7</v>
      </c>
      <c r="J57" s="13">
        <f t="shared" si="19"/>
        <v>7</v>
      </c>
      <c r="K57" s="13">
        <f t="shared" si="19"/>
        <v>9</v>
      </c>
      <c r="L57" s="13">
        <f t="shared" si="19"/>
        <v>8</v>
      </c>
      <c r="M57" s="13">
        <f t="shared" si="19"/>
        <v>12</v>
      </c>
      <c r="N57" s="13">
        <f t="shared" si="19"/>
        <v>21</v>
      </c>
      <c r="O57" s="13">
        <f t="shared" si="19"/>
        <v>1</v>
      </c>
      <c r="P57" s="13">
        <f t="shared" si="19"/>
        <v>1</v>
      </c>
      <c r="Q57" s="13">
        <f t="shared" si="19"/>
        <v>1</v>
      </c>
      <c r="R57" s="13">
        <f t="shared" si="19"/>
        <v>1</v>
      </c>
      <c r="S57" s="13">
        <f t="shared" si="19"/>
        <v>1</v>
      </c>
      <c r="T57" s="13">
        <f t="shared" si="19"/>
        <v>1</v>
      </c>
      <c r="U57" s="13">
        <f t="shared" si="19"/>
        <v>1</v>
      </c>
      <c r="V57" s="13">
        <f t="shared" si="19"/>
        <v>1</v>
      </c>
      <c r="W57" s="13">
        <f t="shared" si="19"/>
        <v>1</v>
      </c>
      <c r="X57" s="13">
        <f t="shared" si="19"/>
        <v>1</v>
      </c>
      <c r="Y57" s="13">
        <f t="shared" si="19"/>
        <v>1</v>
      </c>
      <c r="Z57" s="61">
        <f t="shared" si="19"/>
        <v>1</v>
      </c>
    </row>
    <row r="58" spans="1:26" ht="12.75" hidden="1">
      <c r="A58" s="58" t="str">
        <f t="shared" si="10"/>
        <v>Eric Mulder</v>
      </c>
      <c r="B58" s="13">
        <f aca="true" t="shared" si="20" ref="B58:Z58">IF(B12&lt;(MAX(B$3:B$42)+1),B12,MAX(B$3:B$42)+1)</f>
        <v>7</v>
      </c>
      <c r="C58" s="13">
        <f t="shared" si="20"/>
        <v>8</v>
      </c>
      <c r="D58" s="13">
        <f t="shared" si="20"/>
        <v>8</v>
      </c>
      <c r="E58" s="13">
        <f t="shared" si="20"/>
        <v>9</v>
      </c>
      <c r="F58" s="13">
        <f t="shared" si="20"/>
        <v>10</v>
      </c>
      <c r="G58" s="13">
        <f t="shared" si="20"/>
        <v>7</v>
      </c>
      <c r="H58" s="13">
        <f t="shared" si="20"/>
        <v>7</v>
      </c>
      <c r="I58" s="13">
        <f t="shared" si="20"/>
        <v>7</v>
      </c>
      <c r="J58" s="13">
        <f t="shared" si="20"/>
        <v>7</v>
      </c>
      <c r="K58" s="13">
        <f t="shared" si="20"/>
        <v>9</v>
      </c>
      <c r="L58" s="13">
        <f t="shared" si="20"/>
        <v>8</v>
      </c>
      <c r="M58" s="13">
        <f t="shared" si="20"/>
        <v>12</v>
      </c>
      <c r="N58" s="13">
        <f t="shared" si="20"/>
        <v>21</v>
      </c>
      <c r="O58" s="13">
        <f t="shared" si="20"/>
        <v>1</v>
      </c>
      <c r="P58" s="13">
        <f t="shared" si="20"/>
        <v>1</v>
      </c>
      <c r="Q58" s="13">
        <f t="shared" si="20"/>
        <v>1</v>
      </c>
      <c r="R58" s="13">
        <f t="shared" si="20"/>
        <v>1</v>
      </c>
      <c r="S58" s="13">
        <f t="shared" si="20"/>
        <v>1</v>
      </c>
      <c r="T58" s="13">
        <f t="shared" si="20"/>
        <v>1</v>
      </c>
      <c r="U58" s="13">
        <f t="shared" si="20"/>
        <v>1</v>
      </c>
      <c r="V58" s="13">
        <f t="shared" si="20"/>
        <v>1</v>
      </c>
      <c r="W58" s="13">
        <f t="shared" si="20"/>
        <v>1</v>
      </c>
      <c r="X58" s="13">
        <f t="shared" si="20"/>
        <v>1</v>
      </c>
      <c r="Y58" s="13">
        <f t="shared" si="20"/>
        <v>1</v>
      </c>
      <c r="Z58" s="61">
        <f t="shared" si="20"/>
        <v>1</v>
      </c>
    </row>
    <row r="59" spans="1:26" ht="12.75" hidden="1">
      <c r="A59" s="58" t="str">
        <f t="shared" si="10"/>
        <v>Hans en Cor Semeins</v>
      </c>
      <c r="B59" s="13">
        <f aca="true" t="shared" si="21" ref="B59:Z59">IF(B13&lt;(MAX(B$3:B$42)+1),B13,MAX(B$3:B$42)+1)</f>
        <v>7</v>
      </c>
      <c r="C59" s="13">
        <f t="shared" si="21"/>
        <v>8</v>
      </c>
      <c r="D59" s="13">
        <f t="shared" si="21"/>
        <v>8</v>
      </c>
      <c r="E59" s="13">
        <f t="shared" si="21"/>
        <v>9</v>
      </c>
      <c r="F59" s="13">
        <f t="shared" si="21"/>
        <v>10</v>
      </c>
      <c r="G59" s="13">
        <f t="shared" si="21"/>
        <v>7</v>
      </c>
      <c r="H59" s="13">
        <f t="shared" si="21"/>
        <v>7</v>
      </c>
      <c r="I59" s="13">
        <f t="shared" si="21"/>
        <v>7</v>
      </c>
      <c r="J59" s="13">
        <f t="shared" si="21"/>
        <v>7</v>
      </c>
      <c r="K59" s="13">
        <f t="shared" si="21"/>
        <v>9</v>
      </c>
      <c r="L59" s="13">
        <f t="shared" si="21"/>
        <v>8</v>
      </c>
      <c r="M59" s="13">
        <f t="shared" si="21"/>
        <v>12</v>
      </c>
      <c r="N59" s="13">
        <f t="shared" si="21"/>
        <v>4</v>
      </c>
      <c r="O59" s="13">
        <f t="shared" si="21"/>
        <v>1</v>
      </c>
      <c r="P59" s="13">
        <f t="shared" si="21"/>
        <v>1</v>
      </c>
      <c r="Q59" s="13">
        <f t="shared" si="21"/>
        <v>1</v>
      </c>
      <c r="R59" s="13">
        <f t="shared" si="21"/>
        <v>1</v>
      </c>
      <c r="S59" s="13">
        <f t="shared" si="21"/>
        <v>1</v>
      </c>
      <c r="T59" s="13">
        <f t="shared" si="21"/>
        <v>1</v>
      </c>
      <c r="U59" s="13">
        <f t="shared" si="21"/>
        <v>1</v>
      </c>
      <c r="V59" s="13">
        <f t="shared" si="21"/>
        <v>1</v>
      </c>
      <c r="W59" s="13">
        <f t="shared" si="21"/>
        <v>1</v>
      </c>
      <c r="X59" s="13">
        <f t="shared" si="21"/>
        <v>1</v>
      </c>
      <c r="Y59" s="13">
        <f t="shared" si="21"/>
        <v>1</v>
      </c>
      <c r="Z59" s="61">
        <f t="shared" si="21"/>
        <v>1</v>
      </c>
    </row>
    <row r="60" spans="1:26" ht="12.75" hidden="1">
      <c r="A60" s="58" t="str">
        <f t="shared" si="10"/>
        <v>Henk Klein Overmeer</v>
      </c>
      <c r="B60" s="13">
        <f aca="true" t="shared" si="22" ref="B60:Z60">IF(B14&lt;(MAX(B$3:B$42)+1),B14,MAX(B$3:B$42)+1)</f>
        <v>7</v>
      </c>
      <c r="C60" s="13">
        <f t="shared" si="22"/>
        <v>8</v>
      </c>
      <c r="D60" s="13">
        <f t="shared" si="22"/>
        <v>8</v>
      </c>
      <c r="E60" s="13">
        <f t="shared" si="22"/>
        <v>9</v>
      </c>
      <c r="F60" s="13">
        <f t="shared" si="22"/>
        <v>10</v>
      </c>
      <c r="G60" s="13">
        <f t="shared" si="22"/>
        <v>7</v>
      </c>
      <c r="H60" s="13">
        <f t="shared" si="22"/>
        <v>7</v>
      </c>
      <c r="I60" s="13">
        <f t="shared" si="22"/>
        <v>7</v>
      </c>
      <c r="J60" s="13">
        <f t="shared" si="22"/>
        <v>7</v>
      </c>
      <c r="K60" s="13">
        <f t="shared" si="22"/>
        <v>9</v>
      </c>
      <c r="L60" s="13">
        <f t="shared" si="22"/>
        <v>7</v>
      </c>
      <c r="M60" s="13">
        <f t="shared" si="22"/>
        <v>8</v>
      </c>
      <c r="N60" s="13">
        <f t="shared" si="22"/>
        <v>7</v>
      </c>
      <c r="O60" s="13">
        <f t="shared" si="22"/>
        <v>1</v>
      </c>
      <c r="P60" s="13">
        <f t="shared" si="22"/>
        <v>1</v>
      </c>
      <c r="Q60" s="13">
        <f t="shared" si="22"/>
        <v>1</v>
      </c>
      <c r="R60" s="13">
        <f t="shared" si="22"/>
        <v>1</v>
      </c>
      <c r="S60" s="13">
        <f t="shared" si="22"/>
        <v>1</v>
      </c>
      <c r="T60" s="13">
        <f t="shared" si="22"/>
        <v>1</v>
      </c>
      <c r="U60" s="13">
        <f t="shared" si="22"/>
        <v>1</v>
      </c>
      <c r="V60" s="13">
        <f t="shared" si="22"/>
        <v>1</v>
      </c>
      <c r="W60" s="13">
        <f t="shared" si="22"/>
        <v>1</v>
      </c>
      <c r="X60" s="13">
        <f t="shared" si="22"/>
        <v>1</v>
      </c>
      <c r="Y60" s="13">
        <f t="shared" si="22"/>
        <v>1</v>
      </c>
      <c r="Z60" s="61">
        <f t="shared" si="22"/>
        <v>1</v>
      </c>
    </row>
    <row r="61" spans="1:26" ht="12.75" hidden="1">
      <c r="A61" s="58" t="str">
        <f t="shared" si="10"/>
        <v>Jeroen Dijks</v>
      </c>
      <c r="B61" s="13">
        <f aca="true" t="shared" si="23" ref="B61:Z61">IF(B15&lt;(MAX(B$3:B$42)+1),B15,MAX(B$3:B$42)+1)</f>
        <v>3</v>
      </c>
      <c r="C61" s="13">
        <f t="shared" si="23"/>
        <v>2</v>
      </c>
      <c r="D61" s="13">
        <f t="shared" si="23"/>
        <v>8</v>
      </c>
      <c r="E61" s="13">
        <f t="shared" si="23"/>
        <v>5</v>
      </c>
      <c r="F61" s="13">
        <f t="shared" si="23"/>
        <v>1</v>
      </c>
      <c r="G61" s="13">
        <f t="shared" si="23"/>
        <v>2</v>
      </c>
      <c r="H61" s="13">
        <f t="shared" si="23"/>
        <v>3</v>
      </c>
      <c r="I61" s="13">
        <f t="shared" si="23"/>
        <v>3</v>
      </c>
      <c r="J61" s="13">
        <f t="shared" si="23"/>
        <v>3</v>
      </c>
      <c r="K61" s="13">
        <f t="shared" si="23"/>
        <v>1</v>
      </c>
      <c r="L61" s="13">
        <f t="shared" si="23"/>
        <v>1</v>
      </c>
      <c r="M61" s="13">
        <f t="shared" si="23"/>
        <v>4</v>
      </c>
      <c r="N61" s="13">
        <f t="shared" si="23"/>
        <v>21</v>
      </c>
      <c r="O61" s="13">
        <f t="shared" si="23"/>
        <v>1</v>
      </c>
      <c r="P61" s="13">
        <f t="shared" si="23"/>
        <v>1</v>
      </c>
      <c r="Q61" s="13">
        <f t="shared" si="23"/>
        <v>1</v>
      </c>
      <c r="R61" s="13">
        <f t="shared" si="23"/>
        <v>1</v>
      </c>
      <c r="S61" s="13">
        <f t="shared" si="23"/>
        <v>1</v>
      </c>
      <c r="T61" s="13">
        <f t="shared" si="23"/>
        <v>1</v>
      </c>
      <c r="U61" s="13">
        <f t="shared" si="23"/>
        <v>1</v>
      </c>
      <c r="V61" s="13">
        <f t="shared" si="23"/>
        <v>1</v>
      </c>
      <c r="W61" s="13">
        <f t="shared" si="23"/>
        <v>1</v>
      </c>
      <c r="X61" s="13">
        <f t="shared" si="23"/>
        <v>1</v>
      </c>
      <c r="Y61" s="13">
        <f t="shared" si="23"/>
        <v>1</v>
      </c>
      <c r="Z61" s="61">
        <f t="shared" si="23"/>
        <v>1</v>
      </c>
    </row>
    <row r="62" spans="1:26" ht="12.75" hidden="1">
      <c r="A62" s="58" t="str">
        <f t="shared" si="10"/>
        <v>Kevin Weeren</v>
      </c>
      <c r="B62" s="13">
        <f aca="true" t="shared" si="24" ref="B62:Z62">IF(B16&lt;(MAX(B$3:B$42)+1),B16,MAX(B$3:B$42)+1)</f>
        <v>7</v>
      </c>
      <c r="C62" s="13">
        <f t="shared" si="24"/>
        <v>8</v>
      </c>
      <c r="D62" s="13">
        <f t="shared" si="24"/>
        <v>8</v>
      </c>
      <c r="E62" s="13">
        <f t="shared" si="24"/>
        <v>9</v>
      </c>
      <c r="F62" s="13">
        <f t="shared" si="24"/>
        <v>10</v>
      </c>
      <c r="G62" s="13">
        <f t="shared" si="24"/>
        <v>7</v>
      </c>
      <c r="H62" s="13">
        <f t="shared" si="24"/>
        <v>7</v>
      </c>
      <c r="I62" s="13">
        <f t="shared" si="24"/>
        <v>7</v>
      </c>
      <c r="J62" s="13">
        <f t="shared" si="24"/>
        <v>7</v>
      </c>
      <c r="K62" s="13">
        <f t="shared" si="24"/>
        <v>9</v>
      </c>
      <c r="L62" s="13">
        <f t="shared" si="24"/>
        <v>8</v>
      </c>
      <c r="M62" s="13">
        <f t="shared" si="24"/>
        <v>12</v>
      </c>
      <c r="N62" s="13">
        <f t="shared" si="24"/>
        <v>21</v>
      </c>
      <c r="O62" s="13">
        <f t="shared" si="24"/>
        <v>1</v>
      </c>
      <c r="P62" s="13">
        <f t="shared" si="24"/>
        <v>1</v>
      </c>
      <c r="Q62" s="13">
        <f t="shared" si="24"/>
        <v>1</v>
      </c>
      <c r="R62" s="13">
        <f t="shared" si="24"/>
        <v>1</v>
      </c>
      <c r="S62" s="13">
        <f t="shared" si="24"/>
        <v>1</v>
      </c>
      <c r="T62" s="13">
        <f t="shared" si="24"/>
        <v>1</v>
      </c>
      <c r="U62" s="13">
        <f t="shared" si="24"/>
        <v>1</v>
      </c>
      <c r="V62" s="13">
        <f t="shared" si="24"/>
        <v>1</v>
      </c>
      <c r="W62" s="13">
        <f t="shared" si="24"/>
        <v>1</v>
      </c>
      <c r="X62" s="13">
        <f t="shared" si="24"/>
        <v>1</v>
      </c>
      <c r="Y62" s="13">
        <f t="shared" si="24"/>
        <v>1</v>
      </c>
      <c r="Z62" s="61">
        <f t="shared" si="24"/>
        <v>1</v>
      </c>
    </row>
    <row r="63" spans="1:26" ht="12.75" hidden="1">
      <c r="A63" s="58" t="str">
        <f t="shared" si="10"/>
        <v>Klaas Akkerman</v>
      </c>
      <c r="B63" s="13">
        <f aca="true" t="shared" si="25" ref="B63:Z63">IF(B17&lt;(MAX(B$3:B$42)+1),B17,MAX(B$3:B$42)+1)</f>
        <v>7</v>
      </c>
      <c r="C63" s="13">
        <f t="shared" si="25"/>
        <v>8</v>
      </c>
      <c r="D63" s="13">
        <f t="shared" si="25"/>
        <v>8</v>
      </c>
      <c r="E63" s="13">
        <f t="shared" si="25"/>
        <v>9</v>
      </c>
      <c r="F63" s="13">
        <f t="shared" si="25"/>
        <v>10</v>
      </c>
      <c r="G63" s="13">
        <f t="shared" si="25"/>
        <v>7</v>
      </c>
      <c r="H63" s="13">
        <f t="shared" si="25"/>
        <v>7</v>
      </c>
      <c r="I63" s="13">
        <f t="shared" si="25"/>
        <v>7</v>
      </c>
      <c r="J63" s="13">
        <f t="shared" si="25"/>
        <v>7</v>
      </c>
      <c r="K63" s="13">
        <f t="shared" si="25"/>
        <v>9</v>
      </c>
      <c r="L63" s="13">
        <f t="shared" si="25"/>
        <v>8</v>
      </c>
      <c r="M63" s="13">
        <f t="shared" si="25"/>
        <v>12</v>
      </c>
      <c r="N63" s="13">
        <f t="shared" si="25"/>
        <v>21</v>
      </c>
      <c r="O63" s="13">
        <f t="shared" si="25"/>
        <v>1</v>
      </c>
      <c r="P63" s="13">
        <f t="shared" si="25"/>
        <v>1</v>
      </c>
      <c r="Q63" s="13">
        <f t="shared" si="25"/>
        <v>1</v>
      </c>
      <c r="R63" s="13">
        <f t="shared" si="25"/>
        <v>1</v>
      </c>
      <c r="S63" s="13">
        <f t="shared" si="25"/>
        <v>1</v>
      </c>
      <c r="T63" s="13">
        <f t="shared" si="25"/>
        <v>1</v>
      </c>
      <c r="U63" s="13">
        <f t="shared" si="25"/>
        <v>1</v>
      </c>
      <c r="V63" s="13">
        <f t="shared" si="25"/>
        <v>1</v>
      </c>
      <c r="W63" s="13">
        <f t="shared" si="25"/>
        <v>1</v>
      </c>
      <c r="X63" s="13">
        <f t="shared" si="25"/>
        <v>1</v>
      </c>
      <c r="Y63" s="13">
        <f t="shared" si="25"/>
        <v>1</v>
      </c>
      <c r="Z63" s="61">
        <f t="shared" si="25"/>
        <v>1</v>
      </c>
    </row>
    <row r="64" spans="1:26" ht="12.75" hidden="1">
      <c r="A64" s="58" t="str">
        <f t="shared" si="10"/>
        <v>Klaas Wijma</v>
      </c>
      <c r="B64" s="13">
        <f aca="true" t="shared" si="26" ref="B64:Z64">IF(B18&lt;(MAX(B$3:B$42)+1),B18,MAX(B$3:B$42)+1)</f>
        <v>2</v>
      </c>
      <c r="C64" s="13">
        <f t="shared" si="26"/>
        <v>3</v>
      </c>
      <c r="D64" s="13">
        <f t="shared" si="26"/>
        <v>1</v>
      </c>
      <c r="E64" s="13">
        <f t="shared" si="26"/>
        <v>3</v>
      </c>
      <c r="F64" s="13">
        <f t="shared" si="26"/>
        <v>5</v>
      </c>
      <c r="G64" s="13">
        <f t="shared" si="26"/>
        <v>3</v>
      </c>
      <c r="H64" s="13">
        <f t="shared" si="26"/>
        <v>7</v>
      </c>
      <c r="I64" s="13">
        <f t="shared" si="26"/>
        <v>2</v>
      </c>
      <c r="J64" s="13">
        <f t="shared" si="26"/>
        <v>1</v>
      </c>
      <c r="K64" s="13">
        <f t="shared" si="26"/>
        <v>7</v>
      </c>
      <c r="L64" s="13">
        <f t="shared" si="26"/>
        <v>8</v>
      </c>
      <c r="M64" s="13">
        <f t="shared" si="26"/>
        <v>9</v>
      </c>
      <c r="N64" s="13">
        <f t="shared" si="26"/>
        <v>6</v>
      </c>
      <c r="O64" s="13">
        <f t="shared" si="26"/>
        <v>1</v>
      </c>
      <c r="P64" s="13">
        <f t="shared" si="26"/>
        <v>1</v>
      </c>
      <c r="Q64" s="13">
        <f t="shared" si="26"/>
        <v>1</v>
      </c>
      <c r="R64" s="13">
        <f t="shared" si="26"/>
        <v>1</v>
      </c>
      <c r="S64" s="13">
        <f t="shared" si="26"/>
        <v>1</v>
      </c>
      <c r="T64" s="13">
        <f t="shared" si="26"/>
        <v>1</v>
      </c>
      <c r="U64" s="13">
        <f t="shared" si="26"/>
        <v>1</v>
      </c>
      <c r="V64" s="13">
        <f t="shared" si="26"/>
        <v>1</v>
      </c>
      <c r="W64" s="13">
        <f t="shared" si="26"/>
        <v>1</v>
      </c>
      <c r="X64" s="13">
        <f t="shared" si="26"/>
        <v>1</v>
      </c>
      <c r="Y64" s="13">
        <f t="shared" si="26"/>
        <v>1</v>
      </c>
      <c r="Z64" s="61">
        <f t="shared" si="26"/>
        <v>1</v>
      </c>
    </row>
    <row r="65" spans="1:26" ht="12.75" hidden="1">
      <c r="A65" s="58" t="str">
        <f t="shared" si="10"/>
        <v>Leo Kion</v>
      </c>
      <c r="B65" s="13">
        <f aca="true" t="shared" si="27" ref="B65:Z65">IF(B19&lt;(MAX(B$3:B$42)+1),B19,MAX(B$3:B$42)+1)</f>
        <v>1</v>
      </c>
      <c r="C65" s="13">
        <f t="shared" si="27"/>
        <v>4</v>
      </c>
      <c r="D65" s="13">
        <f t="shared" si="27"/>
        <v>4</v>
      </c>
      <c r="E65" s="13">
        <f t="shared" si="27"/>
        <v>9</v>
      </c>
      <c r="F65" s="13">
        <f t="shared" si="27"/>
        <v>3</v>
      </c>
      <c r="G65" s="13">
        <f t="shared" si="27"/>
        <v>4</v>
      </c>
      <c r="H65" s="13">
        <f t="shared" si="27"/>
        <v>2</v>
      </c>
      <c r="I65" s="13">
        <f t="shared" si="27"/>
        <v>7</v>
      </c>
      <c r="J65" s="13">
        <f t="shared" si="27"/>
        <v>5</v>
      </c>
      <c r="K65" s="13">
        <f t="shared" si="27"/>
        <v>2</v>
      </c>
      <c r="L65" s="13">
        <f t="shared" si="27"/>
        <v>2</v>
      </c>
      <c r="M65" s="13">
        <f t="shared" si="27"/>
        <v>2</v>
      </c>
      <c r="N65" s="13">
        <f t="shared" si="27"/>
        <v>2</v>
      </c>
      <c r="O65" s="13">
        <f t="shared" si="27"/>
        <v>1</v>
      </c>
      <c r="P65" s="13">
        <f t="shared" si="27"/>
        <v>1</v>
      </c>
      <c r="Q65" s="13">
        <f t="shared" si="27"/>
        <v>1</v>
      </c>
      <c r="R65" s="13">
        <f t="shared" si="27"/>
        <v>1</v>
      </c>
      <c r="S65" s="13">
        <f t="shared" si="27"/>
        <v>1</v>
      </c>
      <c r="T65" s="13">
        <f t="shared" si="27"/>
        <v>1</v>
      </c>
      <c r="U65" s="13">
        <f t="shared" si="27"/>
        <v>1</v>
      </c>
      <c r="V65" s="13">
        <f t="shared" si="27"/>
        <v>1</v>
      </c>
      <c r="W65" s="13">
        <f t="shared" si="27"/>
        <v>1</v>
      </c>
      <c r="X65" s="13">
        <f t="shared" si="27"/>
        <v>1</v>
      </c>
      <c r="Y65" s="13">
        <f t="shared" si="27"/>
        <v>1</v>
      </c>
      <c r="Z65" s="61">
        <f t="shared" si="27"/>
        <v>1</v>
      </c>
    </row>
    <row r="66" spans="1:26" ht="12.75" hidden="1">
      <c r="A66" s="58" t="str">
        <f t="shared" si="10"/>
        <v>Luc Mossel</v>
      </c>
      <c r="B66" s="13">
        <f aca="true" t="shared" si="28" ref="B66:Z66">IF(B20&lt;(MAX(B$3:B$42)+1),B20,MAX(B$3:B$42)+1)</f>
        <v>7</v>
      </c>
      <c r="C66" s="13">
        <f t="shared" si="28"/>
        <v>8</v>
      </c>
      <c r="D66" s="13">
        <f t="shared" si="28"/>
        <v>8</v>
      </c>
      <c r="E66" s="13">
        <f t="shared" si="28"/>
        <v>9</v>
      </c>
      <c r="F66" s="13">
        <f t="shared" si="28"/>
        <v>10</v>
      </c>
      <c r="G66" s="13">
        <f t="shared" si="28"/>
        <v>7</v>
      </c>
      <c r="H66" s="13">
        <f t="shared" si="28"/>
        <v>7</v>
      </c>
      <c r="I66" s="13">
        <f t="shared" si="28"/>
        <v>7</v>
      </c>
      <c r="J66" s="13">
        <f t="shared" si="28"/>
        <v>7</v>
      </c>
      <c r="K66" s="13">
        <f t="shared" si="28"/>
        <v>9</v>
      </c>
      <c r="L66" s="13">
        <f t="shared" si="28"/>
        <v>8</v>
      </c>
      <c r="M66" s="13">
        <f t="shared" si="28"/>
        <v>12</v>
      </c>
      <c r="N66" s="13">
        <f t="shared" si="28"/>
        <v>21</v>
      </c>
      <c r="O66" s="13">
        <f t="shared" si="28"/>
        <v>1</v>
      </c>
      <c r="P66" s="13">
        <f t="shared" si="28"/>
        <v>1</v>
      </c>
      <c r="Q66" s="13">
        <f t="shared" si="28"/>
        <v>1</v>
      </c>
      <c r="R66" s="13">
        <f t="shared" si="28"/>
        <v>1</v>
      </c>
      <c r="S66" s="13">
        <f t="shared" si="28"/>
        <v>1</v>
      </c>
      <c r="T66" s="13">
        <f t="shared" si="28"/>
        <v>1</v>
      </c>
      <c r="U66" s="13">
        <f t="shared" si="28"/>
        <v>1</v>
      </c>
      <c r="V66" s="13">
        <f t="shared" si="28"/>
        <v>1</v>
      </c>
      <c r="W66" s="13">
        <f t="shared" si="28"/>
        <v>1</v>
      </c>
      <c r="X66" s="13">
        <f t="shared" si="28"/>
        <v>1</v>
      </c>
      <c r="Y66" s="13">
        <f t="shared" si="28"/>
        <v>1</v>
      </c>
      <c r="Z66" s="61">
        <f t="shared" si="28"/>
        <v>1</v>
      </c>
    </row>
    <row r="67" spans="1:26" ht="12.75" hidden="1">
      <c r="A67" s="58" t="str">
        <f t="shared" si="10"/>
        <v>Martin Oord</v>
      </c>
      <c r="B67" s="13">
        <f aca="true" t="shared" si="29" ref="B67:Z67">IF(B21&lt;(MAX(B$3:B$42)+1),B21,MAX(B$3:B$42)+1)</f>
        <v>5</v>
      </c>
      <c r="C67" s="13">
        <f t="shared" si="29"/>
        <v>5</v>
      </c>
      <c r="D67" s="13">
        <f t="shared" si="29"/>
        <v>6</v>
      </c>
      <c r="E67" s="13">
        <f t="shared" si="29"/>
        <v>6</v>
      </c>
      <c r="F67" s="13">
        <f t="shared" si="29"/>
        <v>6</v>
      </c>
      <c r="G67" s="13">
        <f t="shared" si="29"/>
        <v>7</v>
      </c>
      <c r="H67" s="13">
        <f t="shared" si="29"/>
        <v>4</v>
      </c>
      <c r="I67" s="13">
        <f t="shared" si="29"/>
        <v>7</v>
      </c>
      <c r="J67" s="13">
        <f t="shared" si="29"/>
        <v>7</v>
      </c>
      <c r="K67" s="13">
        <f t="shared" si="29"/>
        <v>6</v>
      </c>
      <c r="L67" s="13">
        <f t="shared" si="29"/>
        <v>5</v>
      </c>
      <c r="M67" s="13">
        <f t="shared" si="29"/>
        <v>6</v>
      </c>
      <c r="N67" s="13">
        <f t="shared" si="29"/>
        <v>5</v>
      </c>
      <c r="O67" s="13">
        <f t="shared" si="29"/>
        <v>1</v>
      </c>
      <c r="P67" s="13">
        <f t="shared" si="29"/>
        <v>1</v>
      </c>
      <c r="Q67" s="13">
        <f t="shared" si="29"/>
        <v>1</v>
      </c>
      <c r="R67" s="13">
        <f t="shared" si="29"/>
        <v>1</v>
      </c>
      <c r="S67" s="13">
        <f t="shared" si="29"/>
        <v>1</v>
      </c>
      <c r="T67" s="13">
        <f t="shared" si="29"/>
        <v>1</v>
      </c>
      <c r="U67" s="13">
        <f t="shared" si="29"/>
        <v>1</v>
      </c>
      <c r="V67" s="13">
        <f t="shared" si="29"/>
        <v>1</v>
      </c>
      <c r="W67" s="13">
        <f t="shared" si="29"/>
        <v>1</v>
      </c>
      <c r="X67" s="13">
        <f t="shared" si="29"/>
        <v>1</v>
      </c>
      <c r="Y67" s="13">
        <f t="shared" si="29"/>
        <v>1</v>
      </c>
      <c r="Z67" s="61">
        <f t="shared" si="29"/>
        <v>1</v>
      </c>
    </row>
    <row r="68" spans="1:26" ht="12.75" hidden="1">
      <c r="A68" s="58" t="str">
        <f t="shared" si="10"/>
        <v>Onno Franken</v>
      </c>
      <c r="B68" s="13">
        <f aca="true" t="shared" si="30" ref="B68:Z68">IF(B22&lt;(MAX(B$3:B$42)+1),B22,MAX(B$3:B$42)+1)</f>
        <v>7</v>
      </c>
      <c r="C68" s="13">
        <f t="shared" si="30"/>
        <v>8</v>
      </c>
      <c r="D68" s="13">
        <f t="shared" si="30"/>
        <v>8</v>
      </c>
      <c r="E68" s="13">
        <f t="shared" si="30"/>
        <v>9</v>
      </c>
      <c r="F68" s="13">
        <f t="shared" si="30"/>
        <v>10</v>
      </c>
      <c r="G68" s="13">
        <f t="shared" si="30"/>
        <v>7</v>
      </c>
      <c r="H68" s="13">
        <f t="shared" si="30"/>
        <v>7</v>
      </c>
      <c r="I68" s="13">
        <f t="shared" si="30"/>
        <v>7</v>
      </c>
      <c r="J68" s="13">
        <f t="shared" si="30"/>
        <v>7</v>
      </c>
      <c r="K68" s="13">
        <f t="shared" si="30"/>
        <v>9</v>
      </c>
      <c r="L68" s="13">
        <f t="shared" si="30"/>
        <v>8</v>
      </c>
      <c r="M68" s="13">
        <f t="shared" si="30"/>
        <v>12</v>
      </c>
      <c r="N68" s="13">
        <f t="shared" si="30"/>
        <v>21</v>
      </c>
      <c r="O68" s="13">
        <f t="shared" si="30"/>
        <v>1</v>
      </c>
      <c r="P68" s="13">
        <f t="shared" si="30"/>
        <v>1</v>
      </c>
      <c r="Q68" s="13">
        <f t="shared" si="30"/>
        <v>1</v>
      </c>
      <c r="R68" s="13">
        <f t="shared" si="30"/>
        <v>1</v>
      </c>
      <c r="S68" s="13">
        <f t="shared" si="30"/>
        <v>1</v>
      </c>
      <c r="T68" s="13">
        <f t="shared" si="30"/>
        <v>1</v>
      </c>
      <c r="U68" s="13">
        <f t="shared" si="30"/>
        <v>1</v>
      </c>
      <c r="V68" s="13">
        <f t="shared" si="30"/>
        <v>1</v>
      </c>
      <c r="W68" s="13">
        <f t="shared" si="30"/>
        <v>1</v>
      </c>
      <c r="X68" s="13">
        <f t="shared" si="30"/>
        <v>1</v>
      </c>
      <c r="Y68" s="13">
        <f t="shared" si="30"/>
        <v>1</v>
      </c>
      <c r="Z68" s="61">
        <f t="shared" si="30"/>
        <v>1</v>
      </c>
    </row>
    <row r="69" spans="1:26" ht="12.75" hidden="1">
      <c r="A69" s="58" t="str">
        <f t="shared" si="10"/>
        <v>Onno Vink</v>
      </c>
      <c r="B69" s="13">
        <f aca="true" t="shared" si="31" ref="B69:Z69">IF(B23&lt;(MAX(B$3:B$42)+1),B23,MAX(B$3:B$42)+1)</f>
        <v>7</v>
      </c>
      <c r="C69" s="13">
        <f t="shared" si="31"/>
        <v>8</v>
      </c>
      <c r="D69" s="13">
        <f t="shared" si="31"/>
        <v>8</v>
      </c>
      <c r="E69" s="13">
        <f t="shared" si="31"/>
        <v>9</v>
      </c>
      <c r="F69" s="13">
        <f t="shared" si="31"/>
        <v>10</v>
      </c>
      <c r="G69" s="13">
        <f t="shared" si="31"/>
        <v>7</v>
      </c>
      <c r="H69" s="13">
        <f t="shared" si="31"/>
        <v>7</v>
      </c>
      <c r="I69" s="13">
        <f t="shared" si="31"/>
        <v>7</v>
      </c>
      <c r="J69" s="13">
        <f t="shared" si="31"/>
        <v>7</v>
      </c>
      <c r="K69" s="13">
        <f t="shared" si="31"/>
        <v>9</v>
      </c>
      <c r="L69" s="13">
        <f t="shared" si="31"/>
        <v>8</v>
      </c>
      <c r="M69" s="13">
        <f t="shared" si="31"/>
        <v>12</v>
      </c>
      <c r="N69" s="13">
        <f t="shared" si="31"/>
        <v>21</v>
      </c>
      <c r="O69" s="13">
        <f t="shared" si="31"/>
        <v>1</v>
      </c>
      <c r="P69" s="13">
        <f t="shared" si="31"/>
        <v>1</v>
      </c>
      <c r="Q69" s="13">
        <f t="shared" si="31"/>
        <v>1</v>
      </c>
      <c r="R69" s="13">
        <f t="shared" si="31"/>
        <v>1</v>
      </c>
      <c r="S69" s="13">
        <f t="shared" si="31"/>
        <v>1</v>
      </c>
      <c r="T69" s="13">
        <f t="shared" si="31"/>
        <v>1</v>
      </c>
      <c r="U69" s="13">
        <f t="shared" si="31"/>
        <v>1</v>
      </c>
      <c r="V69" s="13">
        <f t="shared" si="31"/>
        <v>1</v>
      </c>
      <c r="W69" s="13">
        <f t="shared" si="31"/>
        <v>1</v>
      </c>
      <c r="X69" s="13">
        <f t="shared" si="31"/>
        <v>1</v>
      </c>
      <c r="Y69" s="13">
        <f t="shared" si="31"/>
        <v>1</v>
      </c>
      <c r="Z69" s="61">
        <f t="shared" si="31"/>
        <v>1</v>
      </c>
    </row>
    <row r="70" spans="1:26" ht="12.75" hidden="1">
      <c r="A70" s="58" t="str">
        <f t="shared" si="10"/>
        <v>Paul Buitenhuis</v>
      </c>
      <c r="B70" s="13">
        <f aca="true" t="shared" si="32" ref="B70:Z70">IF(B24&lt;(MAX(B$3:B$42)+1),B24,MAX(B$3:B$42)+1)</f>
        <v>7</v>
      </c>
      <c r="C70" s="13">
        <f t="shared" si="32"/>
        <v>8</v>
      </c>
      <c r="D70" s="13">
        <f t="shared" si="32"/>
        <v>7</v>
      </c>
      <c r="E70" s="13">
        <f t="shared" si="32"/>
        <v>9</v>
      </c>
      <c r="F70" s="13">
        <f t="shared" si="32"/>
        <v>10</v>
      </c>
      <c r="G70" s="13">
        <f t="shared" si="32"/>
        <v>7</v>
      </c>
      <c r="H70" s="13">
        <f t="shared" si="32"/>
        <v>7</v>
      </c>
      <c r="I70" s="13">
        <f t="shared" si="32"/>
        <v>7</v>
      </c>
      <c r="J70" s="13">
        <f t="shared" si="32"/>
        <v>7</v>
      </c>
      <c r="K70" s="13">
        <f t="shared" si="32"/>
        <v>9</v>
      </c>
      <c r="L70" s="13">
        <f t="shared" si="32"/>
        <v>8</v>
      </c>
      <c r="M70" s="13">
        <f t="shared" si="32"/>
        <v>12</v>
      </c>
      <c r="N70" s="13">
        <f t="shared" si="32"/>
        <v>21</v>
      </c>
      <c r="O70" s="13">
        <f t="shared" si="32"/>
        <v>1</v>
      </c>
      <c r="P70" s="13">
        <f t="shared" si="32"/>
        <v>1</v>
      </c>
      <c r="Q70" s="13">
        <f t="shared" si="32"/>
        <v>1</v>
      </c>
      <c r="R70" s="13">
        <f t="shared" si="32"/>
        <v>1</v>
      </c>
      <c r="S70" s="13">
        <f t="shared" si="32"/>
        <v>1</v>
      </c>
      <c r="T70" s="13">
        <f t="shared" si="32"/>
        <v>1</v>
      </c>
      <c r="U70" s="13">
        <f t="shared" si="32"/>
        <v>1</v>
      </c>
      <c r="V70" s="13">
        <f t="shared" si="32"/>
        <v>1</v>
      </c>
      <c r="W70" s="13">
        <f t="shared" si="32"/>
        <v>1</v>
      </c>
      <c r="X70" s="13">
        <f t="shared" si="32"/>
        <v>1</v>
      </c>
      <c r="Y70" s="13">
        <f t="shared" si="32"/>
        <v>1</v>
      </c>
      <c r="Z70" s="61">
        <f t="shared" si="32"/>
        <v>1</v>
      </c>
    </row>
    <row r="71" spans="1:26" ht="12.75" hidden="1">
      <c r="A71" s="58" t="str">
        <f t="shared" si="10"/>
        <v>Paul de Ruijter</v>
      </c>
      <c r="B71" s="13">
        <f aca="true" t="shared" si="33" ref="B71:Z71">IF(B25&lt;(MAX(B$3:B$42)+1),B25,MAX(B$3:B$42)+1)</f>
        <v>7</v>
      </c>
      <c r="C71" s="13">
        <f t="shared" si="33"/>
        <v>8</v>
      </c>
      <c r="D71" s="13">
        <f t="shared" si="33"/>
        <v>2</v>
      </c>
      <c r="E71" s="13">
        <f t="shared" si="33"/>
        <v>2</v>
      </c>
      <c r="F71" s="13">
        <f t="shared" si="33"/>
        <v>7</v>
      </c>
      <c r="G71" s="13">
        <f t="shared" si="33"/>
        <v>7</v>
      </c>
      <c r="H71" s="13">
        <f t="shared" si="33"/>
        <v>7</v>
      </c>
      <c r="I71" s="13">
        <f t="shared" si="33"/>
        <v>7</v>
      </c>
      <c r="J71" s="13">
        <f t="shared" si="33"/>
        <v>7</v>
      </c>
      <c r="K71" s="13">
        <f t="shared" si="33"/>
        <v>5</v>
      </c>
      <c r="L71" s="13">
        <f t="shared" si="33"/>
        <v>6</v>
      </c>
      <c r="M71" s="13">
        <f t="shared" si="33"/>
        <v>7</v>
      </c>
      <c r="N71" s="13">
        <f t="shared" si="33"/>
        <v>3</v>
      </c>
      <c r="O71" s="13">
        <f t="shared" si="33"/>
        <v>1</v>
      </c>
      <c r="P71" s="13">
        <f t="shared" si="33"/>
        <v>1</v>
      </c>
      <c r="Q71" s="13">
        <f t="shared" si="33"/>
        <v>1</v>
      </c>
      <c r="R71" s="13">
        <f t="shared" si="33"/>
        <v>1</v>
      </c>
      <c r="S71" s="13">
        <f t="shared" si="33"/>
        <v>1</v>
      </c>
      <c r="T71" s="13">
        <f t="shared" si="33"/>
        <v>1</v>
      </c>
      <c r="U71" s="13">
        <f t="shared" si="33"/>
        <v>1</v>
      </c>
      <c r="V71" s="13">
        <f t="shared" si="33"/>
        <v>1</v>
      </c>
      <c r="W71" s="13">
        <f t="shared" si="33"/>
        <v>1</v>
      </c>
      <c r="X71" s="13">
        <f t="shared" si="33"/>
        <v>1</v>
      </c>
      <c r="Y71" s="13">
        <f t="shared" si="33"/>
        <v>1</v>
      </c>
      <c r="Z71" s="61">
        <f t="shared" si="33"/>
        <v>1</v>
      </c>
    </row>
    <row r="72" spans="1:26" ht="12.75" hidden="1">
      <c r="A72" s="58" t="str">
        <f t="shared" si="10"/>
        <v>Paul Simon</v>
      </c>
      <c r="B72" s="13">
        <f aca="true" t="shared" si="34" ref="B72:Z72">IF(B26&lt;(MAX(B$3:B$42)+1),B26,MAX(B$3:B$42)+1)</f>
        <v>7</v>
      </c>
      <c r="C72" s="13">
        <f t="shared" si="34"/>
        <v>8</v>
      </c>
      <c r="D72" s="13">
        <f t="shared" si="34"/>
        <v>8</v>
      </c>
      <c r="E72" s="13">
        <f t="shared" si="34"/>
        <v>9</v>
      </c>
      <c r="F72" s="13">
        <f t="shared" si="34"/>
        <v>10</v>
      </c>
      <c r="G72" s="13">
        <f t="shared" si="34"/>
        <v>7</v>
      </c>
      <c r="H72" s="13">
        <f t="shared" si="34"/>
        <v>7</v>
      </c>
      <c r="I72" s="13">
        <f t="shared" si="34"/>
        <v>7</v>
      </c>
      <c r="J72" s="13">
        <f t="shared" si="34"/>
        <v>7</v>
      </c>
      <c r="K72" s="13">
        <f t="shared" si="34"/>
        <v>9</v>
      </c>
      <c r="L72" s="13">
        <f t="shared" si="34"/>
        <v>8</v>
      </c>
      <c r="M72" s="13">
        <f t="shared" si="34"/>
        <v>12</v>
      </c>
      <c r="N72" s="13">
        <f t="shared" si="34"/>
        <v>21</v>
      </c>
      <c r="O72" s="13">
        <f t="shared" si="34"/>
        <v>1</v>
      </c>
      <c r="P72" s="13">
        <f t="shared" si="34"/>
        <v>1</v>
      </c>
      <c r="Q72" s="13">
        <f t="shared" si="34"/>
        <v>1</v>
      </c>
      <c r="R72" s="13">
        <f t="shared" si="34"/>
        <v>1</v>
      </c>
      <c r="S72" s="13">
        <f t="shared" si="34"/>
        <v>1</v>
      </c>
      <c r="T72" s="13">
        <f t="shared" si="34"/>
        <v>1</v>
      </c>
      <c r="U72" s="13">
        <f t="shared" si="34"/>
        <v>1</v>
      </c>
      <c r="V72" s="13">
        <f t="shared" si="34"/>
        <v>1</v>
      </c>
      <c r="W72" s="13">
        <f t="shared" si="34"/>
        <v>1</v>
      </c>
      <c r="X72" s="13">
        <f t="shared" si="34"/>
        <v>1</v>
      </c>
      <c r="Y72" s="13">
        <f t="shared" si="34"/>
        <v>1</v>
      </c>
      <c r="Z72" s="61">
        <f t="shared" si="34"/>
        <v>1</v>
      </c>
    </row>
    <row r="73" spans="1:26" ht="12.75" hidden="1">
      <c r="A73" s="58" t="str">
        <f t="shared" si="10"/>
        <v>Piet de Roo</v>
      </c>
      <c r="B73" s="13">
        <f aca="true" t="shared" si="35" ref="B73:Z73">IF(B27&lt;(MAX(B$3:B$42)+1),B27,MAX(B$3:B$42)+1)</f>
        <v>7</v>
      </c>
      <c r="C73" s="13">
        <f t="shared" si="35"/>
        <v>8</v>
      </c>
      <c r="D73" s="13">
        <f t="shared" si="35"/>
        <v>8</v>
      </c>
      <c r="E73" s="13">
        <f t="shared" si="35"/>
        <v>9</v>
      </c>
      <c r="F73" s="13">
        <f t="shared" si="35"/>
        <v>10</v>
      </c>
      <c r="G73" s="13">
        <f t="shared" si="35"/>
        <v>7</v>
      </c>
      <c r="H73" s="13">
        <f t="shared" si="35"/>
        <v>7</v>
      </c>
      <c r="I73" s="13">
        <f t="shared" si="35"/>
        <v>7</v>
      </c>
      <c r="J73" s="13">
        <f t="shared" si="35"/>
        <v>7</v>
      </c>
      <c r="K73" s="13">
        <f t="shared" si="35"/>
        <v>9</v>
      </c>
      <c r="L73" s="13">
        <f t="shared" si="35"/>
        <v>8</v>
      </c>
      <c r="M73" s="13">
        <f t="shared" si="35"/>
        <v>12</v>
      </c>
      <c r="N73" s="13">
        <f t="shared" si="35"/>
        <v>21</v>
      </c>
      <c r="O73" s="13">
        <f t="shared" si="35"/>
        <v>1</v>
      </c>
      <c r="P73" s="13">
        <f t="shared" si="35"/>
        <v>1</v>
      </c>
      <c r="Q73" s="13">
        <f t="shared" si="35"/>
        <v>1</v>
      </c>
      <c r="R73" s="13">
        <f t="shared" si="35"/>
        <v>1</v>
      </c>
      <c r="S73" s="13">
        <f t="shared" si="35"/>
        <v>1</v>
      </c>
      <c r="T73" s="13">
        <f t="shared" si="35"/>
        <v>1</v>
      </c>
      <c r="U73" s="13">
        <f t="shared" si="35"/>
        <v>1</v>
      </c>
      <c r="V73" s="13">
        <f t="shared" si="35"/>
        <v>1</v>
      </c>
      <c r="W73" s="13">
        <f t="shared" si="35"/>
        <v>1</v>
      </c>
      <c r="X73" s="13">
        <f t="shared" si="35"/>
        <v>1</v>
      </c>
      <c r="Y73" s="13">
        <f t="shared" si="35"/>
        <v>1</v>
      </c>
      <c r="Z73" s="61">
        <f t="shared" si="35"/>
        <v>1</v>
      </c>
    </row>
    <row r="74" spans="1:26" ht="12.75" hidden="1">
      <c r="A74" s="58" t="str">
        <f t="shared" si="10"/>
        <v>Pieter Kroon</v>
      </c>
      <c r="B74" s="13">
        <f aca="true" t="shared" si="36" ref="B74:Z74">IF(B28&lt;(MAX(B$3:B$42)+1),B28,MAX(B$3:B$42)+1)</f>
        <v>7</v>
      </c>
      <c r="C74" s="13">
        <f t="shared" si="36"/>
        <v>6</v>
      </c>
      <c r="D74" s="13">
        <f t="shared" si="36"/>
        <v>8</v>
      </c>
      <c r="E74" s="13">
        <f t="shared" si="36"/>
        <v>8</v>
      </c>
      <c r="F74" s="13">
        <f t="shared" si="36"/>
        <v>8</v>
      </c>
      <c r="G74" s="13">
        <f t="shared" si="36"/>
        <v>5</v>
      </c>
      <c r="H74" s="13">
        <f t="shared" si="36"/>
        <v>5</v>
      </c>
      <c r="I74" s="13">
        <f t="shared" si="36"/>
        <v>7</v>
      </c>
      <c r="J74" s="13">
        <f t="shared" si="36"/>
        <v>6</v>
      </c>
      <c r="K74" s="13">
        <f t="shared" si="36"/>
        <v>9</v>
      </c>
      <c r="L74" s="13">
        <f t="shared" si="36"/>
        <v>8</v>
      </c>
      <c r="M74" s="13">
        <f t="shared" si="36"/>
        <v>12</v>
      </c>
      <c r="N74" s="13">
        <f t="shared" si="36"/>
        <v>21</v>
      </c>
      <c r="O74" s="13">
        <f t="shared" si="36"/>
        <v>1</v>
      </c>
      <c r="P74" s="13">
        <f t="shared" si="36"/>
        <v>1</v>
      </c>
      <c r="Q74" s="13">
        <f t="shared" si="36"/>
        <v>1</v>
      </c>
      <c r="R74" s="13">
        <f t="shared" si="36"/>
        <v>1</v>
      </c>
      <c r="S74" s="13">
        <f t="shared" si="36"/>
        <v>1</v>
      </c>
      <c r="T74" s="13">
        <f t="shared" si="36"/>
        <v>1</v>
      </c>
      <c r="U74" s="13">
        <f t="shared" si="36"/>
        <v>1</v>
      </c>
      <c r="V74" s="13">
        <f t="shared" si="36"/>
        <v>1</v>
      </c>
      <c r="W74" s="13">
        <f t="shared" si="36"/>
        <v>1</v>
      </c>
      <c r="X74" s="13">
        <f t="shared" si="36"/>
        <v>1</v>
      </c>
      <c r="Y74" s="13">
        <f t="shared" si="36"/>
        <v>1</v>
      </c>
      <c r="Z74" s="61">
        <f t="shared" si="36"/>
        <v>1</v>
      </c>
    </row>
    <row r="75" spans="1:26" ht="12.75" hidden="1">
      <c r="A75" s="58" t="str">
        <f t="shared" si="10"/>
        <v>R.v. Renswoud</v>
      </c>
      <c r="B75" s="13">
        <f aca="true" t="shared" si="37" ref="B75:Z75">IF(B29&lt;(MAX(B$3:B$42)+1),B29,MAX(B$3:B$42)+1)</f>
        <v>7</v>
      </c>
      <c r="C75" s="13">
        <f t="shared" si="37"/>
        <v>8</v>
      </c>
      <c r="D75" s="13">
        <f t="shared" si="37"/>
        <v>8</v>
      </c>
      <c r="E75" s="13">
        <f t="shared" si="37"/>
        <v>9</v>
      </c>
      <c r="F75" s="13">
        <f t="shared" si="37"/>
        <v>10</v>
      </c>
      <c r="G75" s="13">
        <f t="shared" si="37"/>
        <v>7</v>
      </c>
      <c r="H75" s="13">
        <f t="shared" si="37"/>
        <v>7</v>
      </c>
      <c r="I75" s="13">
        <f t="shared" si="37"/>
        <v>7</v>
      </c>
      <c r="J75" s="13">
        <f t="shared" si="37"/>
        <v>7</v>
      </c>
      <c r="K75" s="13">
        <f t="shared" si="37"/>
        <v>9</v>
      </c>
      <c r="L75" s="13">
        <f t="shared" si="37"/>
        <v>8</v>
      </c>
      <c r="M75" s="13">
        <f t="shared" si="37"/>
        <v>11</v>
      </c>
      <c r="N75" s="13">
        <f t="shared" si="37"/>
        <v>21</v>
      </c>
      <c r="O75" s="13">
        <f t="shared" si="37"/>
        <v>1</v>
      </c>
      <c r="P75" s="13">
        <f t="shared" si="37"/>
        <v>1</v>
      </c>
      <c r="Q75" s="13">
        <f t="shared" si="37"/>
        <v>1</v>
      </c>
      <c r="R75" s="13">
        <f t="shared" si="37"/>
        <v>1</v>
      </c>
      <c r="S75" s="13">
        <f t="shared" si="37"/>
        <v>1</v>
      </c>
      <c r="T75" s="13">
        <f t="shared" si="37"/>
        <v>1</v>
      </c>
      <c r="U75" s="13">
        <f t="shared" si="37"/>
        <v>1</v>
      </c>
      <c r="V75" s="13">
        <f t="shared" si="37"/>
        <v>1</v>
      </c>
      <c r="W75" s="13">
        <f t="shared" si="37"/>
        <v>1</v>
      </c>
      <c r="X75" s="13">
        <f t="shared" si="37"/>
        <v>1</v>
      </c>
      <c r="Y75" s="13">
        <f t="shared" si="37"/>
        <v>1</v>
      </c>
      <c r="Z75" s="61">
        <f t="shared" si="37"/>
        <v>1</v>
      </c>
    </row>
    <row r="76" spans="1:26" ht="12.75" hidden="1">
      <c r="A76" s="58" t="str">
        <f t="shared" si="10"/>
        <v>Rene Visser</v>
      </c>
      <c r="B76" s="13">
        <f aca="true" t="shared" si="38" ref="B76:Z76">IF(B30&lt;(MAX(B$3:B$42)+1),B30,MAX(B$3:B$42)+1)</f>
        <v>7</v>
      </c>
      <c r="C76" s="13">
        <f t="shared" si="38"/>
        <v>8</v>
      </c>
      <c r="D76" s="13">
        <f t="shared" si="38"/>
        <v>8</v>
      </c>
      <c r="E76" s="13">
        <f t="shared" si="38"/>
        <v>9</v>
      </c>
      <c r="F76" s="13">
        <f t="shared" si="38"/>
        <v>10</v>
      </c>
      <c r="G76" s="13">
        <f t="shared" si="38"/>
        <v>7</v>
      </c>
      <c r="H76" s="13">
        <f t="shared" si="38"/>
        <v>7</v>
      </c>
      <c r="I76" s="13">
        <f t="shared" si="38"/>
        <v>7</v>
      </c>
      <c r="J76" s="13">
        <f t="shared" si="38"/>
        <v>7</v>
      </c>
      <c r="K76" s="13">
        <f t="shared" si="38"/>
        <v>9</v>
      </c>
      <c r="L76" s="13">
        <f t="shared" si="38"/>
        <v>8</v>
      </c>
      <c r="M76" s="13">
        <f t="shared" si="38"/>
        <v>12</v>
      </c>
      <c r="N76" s="13">
        <f t="shared" si="38"/>
        <v>21</v>
      </c>
      <c r="O76" s="13">
        <f t="shared" si="38"/>
        <v>1</v>
      </c>
      <c r="P76" s="13">
        <f t="shared" si="38"/>
        <v>1</v>
      </c>
      <c r="Q76" s="13">
        <f t="shared" si="38"/>
        <v>1</v>
      </c>
      <c r="R76" s="13">
        <f t="shared" si="38"/>
        <v>1</v>
      </c>
      <c r="S76" s="13">
        <f t="shared" si="38"/>
        <v>1</v>
      </c>
      <c r="T76" s="13">
        <f t="shared" si="38"/>
        <v>1</v>
      </c>
      <c r="U76" s="13">
        <f t="shared" si="38"/>
        <v>1</v>
      </c>
      <c r="V76" s="13">
        <f t="shared" si="38"/>
        <v>1</v>
      </c>
      <c r="W76" s="13">
        <f t="shared" si="38"/>
        <v>1</v>
      </c>
      <c r="X76" s="13">
        <f t="shared" si="38"/>
        <v>1</v>
      </c>
      <c r="Y76" s="13">
        <f t="shared" si="38"/>
        <v>1</v>
      </c>
      <c r="Z76" s="61">
        <f t="shared" si="38"/>
        <v>1</v>
      </c>
    </row>
    <row r="77" spans="1:26" ht="12.75" hidden="1">
      <c r="A77" s="58" t="str">
        <f aca="true" t="shared" si="39" ref="A77:A86">A31</f>
        <v>R-J Noordhof</v>
      </c>
      <c r="B77" s="13">
        <f aca="true" t="shared" si="40" ref="B77:Z77">IF(B31&lt;(MAX(B$3:B$42)+1),B31,MAX(B$3:B$42)+1)</f>
        <v>7</v>
      </c>
      <c r="C77" s="13">
        <f t="shared" si="40"/>
        <v>8</v>
      </c>
      <c r="D77" s="13">
        <f t="shared" si="40"/>
        <v>8</v>
      </c>
      <c r="E77" s="13">
        <f t="shared" si="40"/>
        <v>9</v>
      </c>
      <c r="F77" s="13">
        <f t="shared" si="40"/>
        <v>10</v>
      </c>
      <c r="G77" s="13">
        <f t="shared" si="40"/>
        <v>7</v>
      </c>
      <c r="H77" s="13">
        <f t="shared" si="40"/>
        <v>7</v>
      </c>
      <c r="I77" s="13">
        <f t="shared" si="40"/>
        <v>7</v>
      </c>
      <c r="J77" s="13">
        <f t="shared" si="40"/>
        <v>7</v>
      </c>
      <c r="K77" s="13">
        <f t="shared" si="40"/>
        <v>9</v>
      </c>
      <c r="L77" s="13">
        <f t="shared" si="40"/>
        <v>8</v>
      </c>
      <c r="M77" s="13">
        <f t="shared" si="40"/>
        <v>12</v>
      </c>
      <c r="N77" s="13">
        <f t="shared" si="40"/>
        <v>21</v>
      </c>
      <c r="O77" s="13">
        <f t="shared" si="40"/>
        <v>1</v>
      </c>
      <c r="P77" s="13">
        <f t="shared" si="40"/>
        <v>1</v>
      </c>
      <c r="Q77" s="13">
        <f t="shared" si="40"/>
        <v>1</v>
      </c>
      <c r="R77" s="13">
        <f t="shared" si="40"/>
        <v>1</v>
      </c>
      <c r="S77" s="13">
        <f t="shared" si="40"/>
        <v>1</v>
      </c>
      <c r="T77" s="13">
        <f t="shared" si="40"/>
        <v>1</v>
      </c>
      <c r="U77" s="13">
        <f t="shared" si="40"/>
        <v>1</v>
      </c>
      <c r="V77" s="13">
        <f t="shared" si="40"/>
        <v>1</v>
      </c>
      <c r="W77" s="13">
        <f t="shared" si="40"/>
        <v>1</v>
      </c>
      <c r="X77" s="13">
        <f t="shared" si="40"/>
        <v>1</v>
      </c>
      <c r="Y77" s="13">
        <f t="shared" si="40"/>
        <v>1</v>
      </c>
      <c r="Z77" s="61">
        <f t="shared" si="40"/>
        <v>1</v>
      </c>
    </row>
    <row r="78" spans="1:26" ht="12.75" hidden="1">
      <c r="A78" s="58" t="str">
        <f t="shared" si="39"/>
        <v>Rob Meijer</v>
      </c>
      <c r="B78" s="13">
        <f aca="true" t="shared" si="41" ref="B78:Z78">IF(B32&lt;(MAX(B$3:B$42)+1),B32,MAX(B$3:B$42)+1)</f>
        <v>7</v>
      </c>
      <c r="C78" s="13">
        <f t="shared" si="41"/>
        <v>8</v>
      </c>
      <c r="D78" s="13">
        <f t="shared" si="41"/>
        <v>8</v>
      </c>
      <c r="E78" s="13">
        <f t="shared" si="41"/>
        <v>9</v>
      </c>
      <c r="F78" s="13">
        <f t="shared" si="41"/>
        <v>10</v>
      </c>
      <c r="G78" s="13">
        <f t="shared" si="41"/>
        <v>7</v>
      </c>
      <c r="H78" s="13">
        <f t="shared" si="41"/>
        <v>7</v>
      </c>
      <c r="I78" s="13">
        <f t="shared" si="41"/>
        <v>7</v>
      </c>
      <c r="J78" s="13">
        <f t="shared" si="41"/>
        <v>7</v>
      </c>
      <c r="K78" s="13">
        <f t="shared" si="41"/>
        <v>9</v>
      </c>
      <c r="L78" s="13">
        <f t="shared" si="41"/>
        <v>8</v>
      </c>
      <c r="M78" s="13">
        <f t="shared" si="41"/>
        <v>12</v>
      </c>
      <c r="N78" s="13">
        <f t="shared" si="41"/>
        <v>21</v>
      </c>
      <c r="O78" s="13">
        <f t="shared" si="41"/>
        <v>1</v>
      </c>
      <c r="P78" s="13">
        <f t="shared" si="41"/>
        <v>1</v>
      </c>
      <c r="Q78" s="13">
        <f t="shared" si="41"/>
        <v>1</v>
      </c>
      <c r="R78" s="13">
        <f t="shared" si="41"/>
        <v>1</v>
      </c>
      <c r="S78" s="13">
        <f t="shared" si="41"/>
        <v>1</v>
      </c>
      <c r="T78" s="13">
        <f t="shared" si="41"/>
        <v>1</v>
      </c>
      <c r="U78" s="13">
        <f t="shared" si="41"/>
        <v>1</v>
      </c>
      <c r="V78" s="13">
        <f t="shared" si="41"/>
        <v>1</v>
      </c>
      <c r="W78" s="13">
        <f t="shared" si="41"/>
        <v>1</v>
      </c>
      <c r="X78" s="13">
        <f t="shared" si="41"/>
        <v>1</v>
      </c>
      <c r="Y78" s="13">
        <f t="shared" si="41"/>
        <v>1</v>
      </c>
      <c r="Z78" s="61">
        <f t="shared" si="41"/>
        <v>1</v>
      </c>
    </row>
    <row r="79" spans="1:26" ht="12.75" hidden="1">
      <c r="A79" s="58" t="str">
        <f t="shared" si="39"/>
        <v>Tom Schootemeijer</v>
      </c>
      <c r="B79" s="13">
        <f aca="true" t="shared" si="42" ref="B79:Z79">IF(B33&lt;(MAX(B$3:B$42)+1),B33,MAX(B$3:B$42)+1)</f>
        <v>6</v>
      </c>
      <c r="C79" s="13">
        <f t="shared" si="42"/>
        <v>7</v>
      </c>
      <c r="D79" s="13">
        <f t="shared" si="42"/>
        <v>8</v>
      </c>
      <c r="E79" s="13">
        <f t="shared" si="42"/>
        <v>7</v>
      </c>
      <c r="F79" s="13">
        <f t="shared" si="42"/>
        <v>9</v>
      </c>
      <c r="G79" s="13">
        <f t="shared" si="42"/>
        <v>6</v>
      </c>
      <c r="H79" s="13">
        <f t="shared" si="42"/>
        <v>7</v>
      </c>
      <c r="I79" s="13">
        <f t="shared" si="42"/>
        <v>6</v>
      </c>
      <c r="J79" s="13">
        <f t="shared" si="42"/>
        <v>7</v>
      </c>
      <c r="K79" s="13">
        <f t="shared" si="42"/>
        <v>8</v>
      </c>
      <c r="L79" s="13">
        <f t="shared" si="42"/>
        <v>3</v>
      </c>
      <c r="M79" s="13">
        <f t="shared" si="42"/>
        <v>10</v>
      </c>
      <c r="N79" s="13">
        <f t="shared" si="42"/>
        <v>1</v>
      </c>
      <c r="O79" s="13">
        <f t="shared" si="42"/>
        <v>1</v>
      </c>
      <c r="P79" s="13">
        <f t="shared" si="42"/>
        <v>1</v>
      </c>
      <c r="Q79" s="13">
        <f t="shared" si="42"/>
        <v>1</v>
      </c>
      <c r="R79" s="13">
        <f t="shared" si="42"/>
        <v>1</v>
      </c>
      <c r="S79" s="13">
        <f t="shared" si="42"/>
        <v>1</v>
      </c>
      <c r="T79" s="13">
        <f t="shared" si="42"/>
        <v>1</v>
      </c>
      <c r="U79" s="13">
        <f t="shared" si="42"/>
        <v>1</v>
      </c>
      <c r="V79" s="13">
        <f t="shared" si="42"/>
        <v>1</v>
      </c>
      <c r="W79" s="13">
        <f t="shared" si="42"/>
        <v>1</v>
      </c>
      <c r="X79" s="13">
        <f t="shared" si="42"/>
        <v>1</v>
      </c>
      <c r="Y79" s="13">
        <f t="shared" si="42"/>
        <v>1</v>
      </c>
      <c r="Z79" s="61">
        <f t="shared" si="42"/>
        <v>1</v>
      </c>
    </row>
    <row r="80" spans="1:26" ht="12.75" hidden="1">
      <c r="A80" s="58" t="str">
        <f t="shared" si="39"/>
        <v>Tom Specht</v>
      </c>
      <c r="B80" s="13">
        <f aca="true" t="shared" si="43" ref="B80:Z80">IF(B34&lt;(MAX(B$3:B$42)+1),B34,MAX(B$3:B$42)+1)</f>
        <v>7</v>
      </c>
      <c r="C80" s="13">
        <f t="shared" si="43"/>
        <v>8</v>
      </c>
      <c r="D80" s="13">
        <f t="shared" si="43"/>
        <v>8</v>
      </c>
      <c r="E80" s="13">
        <f t="shared" si="43"/>
        <v>9</v>
      </c>
      <c r="F80" s="13">
        <f t="shared" si="43"/>
        <v>10</v>
      </c>
      <c r="G80" s="13">
        <f t="shared" si="43"/>
        <v>7</v>
      </c>
      <c r="H80" s="13">
        <f t="shared" si="43"/>
        <v>7</v>
      </c>
      <c r="I80" s="13">
        <f t="shared" si="43"/>
        <v>7</v>
      </c>
      <c r="J80" s="13">
        <f t="shared" si="43"/>
        <v>7</v>
      </c>
      <c r="K80" s="13">
        <f t="shared" si="43"/>
        <v>9</v>
      </c>
      <c r="L80" s="13">
        <f t="shared" si="43"/>
        <v>8</v>
      </c>
      <c r="M80" s="13">
        <f t="shared" si="43"/>
        <v>12</v>
      </c>
      <c r="N80" s="13">
        <f t="shared" si="43"/>
        <v>21</v>
      </c>
      <c r="O80" s="13">
        <f t="shared" si="43"/>
        <v>1</v>
      </c>
      <c r="P80" s="13">
        <f t="shared" si="43"/>
        <v>1</v>
      </c>
      <c r="Q80" s="13">
        <f t="shared" si="43"/>
        <v>1</v>
      </c>
      <c r="R80" s="13">
        <f t="shared" si="43"/>
        <v>1</v>
      </c>
      <c r="S80" s="13">
        <f t="shared" si="43"/>
        <v>1</v>
      </c>
      <c r="T80" s="13">
        <f t="shared" si="43"/>
        <v>1</v>
      </c>
      <c r="U80" s="13">
        <f t="shared" si="43"/>
        <v>1</v>
      </c>
      <c r="V80" s="13">
        <f t="shared" si="43"/>
        <v>1</v>
      </c>
      <c r="W80" s="13">
        <f t="shared" si="43"/>
        <v>1</v>
      </c>
      <c r="X80" s="13">
        <f t="shared" si="43"/>
        <v>1</v>
      </c>
      <c r="Y80" s="13">
        <f t="shared" si="43"/>
        <v>1</v>
      </c>
      <c r="Z80" s="61">
        <f t="shared" si="43"/>
        <v>1</v>
      </c>
    </row>
    <row r="81" spans="1:26" ht="12.75" hidden="1">
      <c r="A81" s="58" t="str">
        <f t="shared" si="39"/>
        <v>Ton Ranzijn</v>
      </c>
      <c r="B81" s="13">
        <f aca="true" t="shared" si="44" ref="B81:Z81">IF(B35&lt;(MAX(B$3:B$42)+1),B35,MAX(B$3:B$42)+1)</f>
        <v>7</v>
      </c>
      <c r="C81" s="13">
        <f t="shared" si="44"/>
        <v>8</v>
      </c>
      <c r="D81" s="13">
        <f t="shared" si="44"/>
        <v>8</v>
      </c>
      <c r="E81" s="13">
        <f t="shared" si="44"/>
        <v>9</v>
      </c>
      <c r="F81" s="13">
        <f t="shared" si="44"/>
        <v>10</v>
      </c>
      <c r="G81" s="13">
        <f t="shared" si="44"/>
        <v>7</v>
      </c>
      <c r="H81" s="13">
        <f t="shared" si="44"/>
        <v>7</v>
      </c>
      <c r="I81" s="13">
        <f t="shared" si="44"/>
        <v>7</v>
      </c>
      <c r="J81" s="13">
        <f t="shared" si="44"/>
        <v>7</v>
      </c>
      <c r="K81" s="13">
        <f t="shared" si="44"/>
        <v>9</v>
      </c>
      <c r="L81" s="13">
        <f t="shared" si="44"/>
        <v>8</v>
      </c>
      <c r="M81" s="13">
        <f t="shared" si="44"/>
        <v>12</v>
      </c>
      <c r="N81" s="13">
        <f t="shared" si="44"/>
        <v>21</v>
      </c>
      <c r="O81" s="13">
        <f t="shared" si="44"/>
        <v>1</v>
      </c>
      <c r="P81" s="13">
        <f t="shared" si="44"/>
        <v>1</v>
      </c>
      <c r="Q81" s="13">
        <f t="shared" si="44"/>
        <v>1</v>
      </c>
      <c r="R81" s="13">
        <f t="shared" si="44"/>
        <v>1</v>
      </c>
      <c r="S81" s="13">
        <f t="shared" si="44"/>
        <v>1</v>
      </c>
      <c r="T81" s="13">
        <f t="shared" si="44"/>
        <v>1</v>
      </c>
      <c r="U81" s="13">
        <f t="shared" si="44"/>
        <v>1</v>
      </c>
      <c r="V81" s="13">
        <f t="shared" si="44"/>
        <v>1</v>
      </c>
      <c r="W81" s="13">
        <f t="shared" si="44"/>
        <v>1</v>
      </c>
      <c r="X81" s="13">
        <f t="shared" si="44"/>
        <v>1</v>
      </c>
      <c r="Y81" s="13">
        <f t="shared" si="44"/>
        <v>1</v>
      </c>
      <c r="Z81" s="61">
        <f t="shared" si="44"/>
        <v>1</v>
      </c>
    </row>
    <row r="82" spans="1:26" ht="12.75" hidden="1">
      <c r="A82" s="58" t="str">
        <f t="shared" si="39"/>
        <v>Willem Prins</v>
      </c>
      <c r="B82" s="13">
        <f aca="true" t="shared" si="45" ref="B82:Z82">IF(B36&lt;(MAX(B$3:B$42)+1),B36,MAX(B$3:B$42)+1)</f>
        <v>7</v>
      </c>
      <c r="C82" s="13">
        <f t="shared" si="45"/>
        <v>8</v>
      </c>
      <c r="D82" s="13">
        <f t="shared" si="45"/>
        <v>8</v>
      </c>
      <c r="E82" s="13">
        <f t="shared" si="45"/>
        <v>9</v>
      </c>
      <c r="F82" s="13">
        <f t="shared" si="45"/>
        <v>10</v>
      </c>
      <c r="G82" s="13">
        <f t="shared" si="45"/>
        <v>7</v>
      </c>
      <c r="H82" s="13">
        <f t="shared" si="45"/>
        <v>6</v>
      </c>
      <c r="I82" s="13">
        <f t="shared" si="45"/>
        <v>5</v>
      </c>
      <c r="J82" s="13">
        <f t="shared" si="45"/>
        <v>7</v>
      </c>
      <c r="K82" s="13">
        <f t="shared" si="45"/>
        <v>9</v>
      </c>
      <c r="L82" s="13">
        <f t="shared" si="45"/>
        <v>8</v>
      </c>
      <c r="M82" s="13">
        <f t="shared" si="45"/>
        <v>12</v>
      </c>
      <c r="N82" s="13">
        <f t="shared" si="45"/>
        <v>21</v>
      </c>
      <c r="O82" s="13">
        <f t="shared" si="45"/>
        <v>1</v>
      </c>
      <c r="P82" s="13">
        <f t="shared" si="45"/>
        <v>1</v>
      </c>
      <c r="Q82" s="13">
        <f t="shared" si="45"/>
        <v>1</v>
      </c>
      <c r="R82" s="13">
        <f t="shared" si="45"/>
        <v>1</v>
      </c>
      <c r="S82" s="13">
        <f t="shared" si="45"/>
        <v>1</v>
      </c>
      <c r="T82" s="13">
        <f t="shared" si="45"/>
        <v>1</v>
      </c>
      <c r="U82" s="13">
        <f t="shared" si="45"/>
        <v>1</v>
      </c>
      <c r="V82" s="13">
        <f t="shared" si="45"/>
        <v>1</v>
      </c>
      <c r="W82" s="13">
        <f t="shared" si="45"/>
        <v>1</v>
      </c>
      <c r="X82" s="13">
        <f t="shared" si="45"/>
        <v>1</v>
      </c>
      <c r="Y82" s="13">
        <f t="shared" si="45"/>
        <v>1</v>
      </c>
      <c r="Z82" s="61">
        <f t="shared" si="45"/>
        <v>1</v>
      </c>
    </row>
    <row r="83" spans="1:26" ht="12.75" hidden="1">
      <c r="A83" s="58">
        <f t="shared" si="39"/>
        <v>0</v>
      </c>
      <c r="B83" s="13">
        <f aca="true" t="shared" si="46" ref="B83:Z83">IF(B37&lt;(MAX(B$3:B$42)+1),B37,MAX(B$3:B$42)+1)</f>
        <v>7</v>
      </c>
      <c r="C83" s="13">
        <f t="shared" si="46"/>
        <v>8</v>
      </c>
      <c r="D83" s="13">
        <f t="shared" si="46"/>
        <v>8</v>
      </c>
      <c r="E83" s="13">
        <f t="shared" si="46"/>
        <v>9</v>
      </c>
      <c r="F83" s="13">
        <f t="shared" si="46"/>
        <v>10</v>
      </c>
      <c r="G83" s="13">
        <f t="shared" si="46"/>
        <v>7</v>
      </c>
      <c r="H83" s="13">
        <f t="shared" si="46"/>
        <v>7</v>
      </c>
      <c r="I83" s="13">
        <f t="shared" si="46"/>
        <v>7</v>
      </c>
      <c r="J83" s="13">
        <f t="shared" si="46"/>
        <v>7</v>
      </c>
      <c r="K83" s="13">
        <f t="shared" si="46"/>
        <v>9</v>
      </c>
      <c r="L83" s="13">
        <f t="shared" si="46"/>
        <v>8</v>
      </c>
      <c r="M83" s="13">
        <f t="shared" si="46"/>
        <v>12</v>
      </c>
      <c r="N83" s="13">
        <f t="shared" si="46"/>
        <v>21</v>
      </c>
      <c r="O83" s="13">
        <f t="shared" si="46"/>
        <v>1</v>
      </c>
      <c r="P83" s="13">
        <f t="shared" si="46"/>
        <v>1</v>
      </c>
      <c r="Q83" s="13">
        <f t="shared" si="46"/>
        <v>1</v>
      </c>
      <c r="R83" s="13">
        <f t="shared" si="46"/>
        <v>1</v>
      </c>
      <c r="S83" s="13">
        <f t="shared" si="46"/>
        <v>1</v>
      </c>
      <c r="T83" s="13">
        <f t="shared" si="46"/>
        <v>1</v>
      </c>
      <c r="U83" s="13">
        <f t="shared" si="46"/>
        <v>1</v>
      </c>
      <c r="V83" s="13">
        <f t="shared" si="46"/>
        <v>1</v>
      </c>
      <c r="W83" s="13">
        <f t="shared" si="46"/>
        <v>1</v>
      </c>
      <c r="X83" s="13">
        <f t="shared" si="46"/>
        <v>1</v>
      </c>
      <c r="Y83" s="13">
        <f t="shared" si="46"/>
        <v>1</v>
      </c>
      <c r="Z83" s="61">
        <f t="shared" si="46"/>
        <v>1</v>
      </c>
    </row>
    <row r="84" spans="1:26" ht="12.75" hidden="1">
      <c r="A84" s="58">
        <f t="shared" si="39"/>
        <v>0</v>
      </c>
      <c r="B84" s="13">
        <f aca="true" t="shared" si="47" ref="B84:Z84">IF(B38&lt;(MAX(B$3:B$42)+1),B38,MAX(B$3:B$42)+1)</f>
        <v>7</v>
      </c>
      <c r="C84" s="13">
        <f t="shared" si="47"/>
        <v>8</v>
      </c>
      <c r="D84" s="13">
        <f t="shared" si="47"/>
        <v>8</v>
      </c>
      <c r="E84" s="13">
        <f t="shared" si="47"/>
        <v>9</v>
      </c>
      <c r="F84" s="13">
        <f t="shared" si="47"/>
        <v>10</v>
      </c>
      <c r="G84" s="13">
        <f t="shared" si="47"/>
        <v>7</v>
      </c>
      <c r="H84" s="13">
        <f t="shared" si="47"/>
        <v>7</v>
      </c>
      <c r="I84" s="13">
        <f t="shared" si="47"/>
        <v>7</v>
      </c>
      <c r="J84" s="13">
        <f t="shared" si="47"/>
        <v>7</v>
      </c>
      <c r="K84" s="13">
        <f t="shared" si="47"/>
        <v>9</v>
      </c>
      <c r="L84" s="13">
        <f t="shared" si="47"/>
        <v>8</v>
      </c>
      <c r="M84" s="13">
        <f t="shared" si="47"/>
        <v>12</v>
      </c>
      <c r="N84" s="13">
        <f t="shared" si="47"/>
        <v>21</v>
      </c>
      <c r="O84" s="13">
        <f t="shared" si="47"/>
        <v>1</v>
      </c>
      <c r="P84" s="13">
        <f t="shared" si="47"/>
        <v>1</v>
      </c>
      <c r="Q84" s="13">
        <f t="shared" si="47"/>
        <v>1</v>
      </c>
      <c r="R84" s="13">
        <f t="shared" si="47"/>
        <v>1</v>
      </c>
      <c r="S84" s="13">
        <f t="shared" si="47"/>
        <v>1</v>
      </c>
      <c r="T84" s="13">
        <f t="shared" si="47"/>
        <v>1</v>
      </c>
      <c r="U84" s="13">
        <f t="shared" si="47"/>
        <v>1</v>
      </c>
      <c r="V84" s="13">
        <f t="shared" si="47"/>
        <v>1</v>
      </c>
      <c r="W84" s="13">
        <f t="shared" si="47"/>
        <v>1</v>
      </c>
      <c r="X84" s="13">
        <f t="shared" si="47"/>
        <v>1</v>
      </c>
      <c r="Y84" s="13">
        <f t="shared" si="47"/>
        <v>1</v>
      </c>
      <c r="Z84" s="61">
        <f t="shared" si="47"/>
        <v>1</v>
      </c>
    </row>
    <row r="85" spans="1:26" ht="12.75" hidden="1">
      <c r="A85" s="58">
        <f t="shared" si="39"/>
        <v>0</v>
      </c>
      <c r="B85" s="13">
        <f aca="true" t="shared" si="48" ref="B85:Z85">IF(B39&lt;(MAX(B$3:B$42)+1),B39,MAX(B$3:B$42)+1)</f>
        <v>7</v>
      </c>
      <c r="C85" s="13">
        <f t="shared" si="48"/>
        <v>8</v>
      </c>
      <c r="D85" s="13">
        <f t="shared" si="48"/>
        <v>8</v>
      </c>
      <c r="E85" s="13">
        <f t="shared" si="48"/>
        <v>9</v>
      </c>
      <c r="F85" s="13">
        <f t="shared" si="48"/>
        <v>10</v>
      </c>
      <c r="G85" s="13">
        <f t="shared" si="48"/>
        <v>7</v>
      </c>
      <c r="H85" s="13">
        <f t="shared" si="48"/>
        <v>7</v>
      </c>
      <c r="I85" s="13">
        <f t="shared" si="48"/>
        <v>7</v>
      </c>
      <c r="J85" s="13">
        <f t="shared" si="48"/>
        <v>7</v>
      </c>
      <c r="K85" s="13">
        <f t="shared" si="48"/>
        <v>9</v>
      </c>
      <c r="L85" s="13">
        <f t="shared" si="48"/>
        <v>8</v>
      </c>
      <c r="M85" s="13">
        <f t="shared" si="48"/>
        <v>12</v>
      </c>
      <c r="N85" s="13">
        <f t="shared" si="48"/>
        <v>21</v>
      </c>
      <c r="O85" s="13">
        <f t="shared" si="48"/>
        <v>1</v>
      </c>
      <c r="P85" s="13">
        <f t="shared" si="48"/>
        <v>1</v>
      </c>
      <c r="Q85" s="13">
        <f t="shared" si="48"/>
        <v>1</v>
      </c>
      <c r="R85" s="13">
        <f t="shared" si="48"/>
        <v>1</v>
      </c>
      <c r="S85" s="13">
        <f t="shared" si="48"/>
        <v>1</v>
      </c>
      <c r="T85" s="13">
        <f t="shared" si="48"/>
        <v>1</v>
      </c>
      <c r="U85" s="13">
        <f t="shared" si="48"/>
        <v>1</v>
      </c>
      <c r="V85" s="13">
        <f t="shared" si="48"/>
        <v>1</v>
      </c>
      <c r="W85" s="13">
        <f t="shared" si="48"/>
        <v>1</v>
      </c>
      <c r="X85" s="13">
        <f t="shared" si="48"/>
        <v>1</v>
      </c>
      <c r="Y85" s="13">
        <f t="shared" si="48"/>
        <v>1</v>
      </c>
      <c r="Z85" s="61">
        <f t="shared" si="48"/>
        <v>1</v>
      </c>
    </row>
    <row r="86" spans="1:26" ht="12.75" hidden="1">
      <c r="A86" s="58">
        <f t="shared" si="39"/>
        <v>0</v>
      </c>
      <c r="B86" s="13">
        <f aca="true" t="shared" si="49" ref="B86:Z86">IF(B40&lt;(MAX(B$3:B$42)+1),B40,MAX(B$3:B$42)+1)</f>
        <v>7</v>
      </c>
      <c r="C86" s="13">
        <f t="shared" si="49"/>
        <v>8</v>
      </c>
      <c r="D86" s="13">
        <f t="shared" si="49"/>
        <v>8</v>
      </c>
      <c r="E86" s="13">
        <f t="shared" si="49"/>
        <v>9</v>
      </c>
      <c r="F86" s="13">
        <f t="shared" si="49"/>
        <v>10</v>
      </c>
      <c r="G86" s="13">
        <f t="shared" si="49"/>
        <v>7</v>
      </c>
      <c r="H86" s="13">
        <f t="shared" si="49"/>
        <v>7</v>
      </c>
      <c r="I86" s="13">
        <f t="shared" si="49"/>
        <v>7</v>
      </c>
      <c r="J86" s="13">
        <f t="shared" si="49"/>
        <v>7</v>
      </c>
      <c r="K86" s="13">
        <f t="shared" si="49"/>
        <v>9</v>
      </c>
      <c r="L86" s="13">
        <f t="shared" si="49"/>
        <v>8</v>
      </c>
      <c r="M86" s="13">
        <f t="shared" si="49"/>
        <v>12</v>
      </c>
      <c r="N86" s="13">
        <f t="shared" si="49"/>
        <v>21</v>
      </c>
      <c r="O86" s="13">
        <f t="shared" si="49"/>
        <v>1</v>
      </c>
      <c r="P86" s="13">
        <f t="shared" si="49"/>
        <v>1</v>
      </c>
      <c r="Q86" s="13">
        <f t="shared" si="49"/>
        <v>1</v>
      </c>
      <c r="R86" s="13">
        <f t="shared" si="49"/>
        <v>1</v>
      </c>
      <c r="S86" s="13">
        <f t="shared" si="49"/>
        <v>1</v>
      </c>
      <c r="T86" s="13">
        <f t="shared" si="49"/>
        <v>1</v>
      </c>
      <c r="U86" s="13">
        <f t="shared" si="49"/>
        <v>1</v>
      </c>
      <c r="V86" s="13">
        <f t="shared" si="49"/>
        <v>1</v>
      </c>
      <c r="W86" s="13">
        <f t="shared" si="49"/>
        <v>1</v>
      </c>
      <c r="X86" s="13">
        <f t="shared" si="49"/>
        <v>1</v>
      </c>
      <c r="Y86" s="13">
        <f t="shared" si="49"/>
        <v>1</v>
      </c>
      <c r="Z86" s="61">
        <f t="shared" si="49"/>
        <v>1</v>
      </c>
    </row>
    <row r="87" spans="1:26" ht="12.75" hidden="1">
      <c r="A87" s="58">
        <f>A41</f>
        <v>0</v>
      </c>
      <c r="B87" s="13">
        <f aca="true" t="shared" si="50" ref="B87:Q87">IF(B41&lt;(MAX(B$3:B$42)+1),B41,MAX(B$3:B$42)+1)</f>
        <v>7</v>
      </c>
      <c r="C87" s="13">
        <f t="shared" si="50"/>
        <v>8</v>
      </c>
      <c r="D87" s="13">
        <f t="shared" si="50"/>
        <v>8</v>
      </c>
      <c r="E87" s="13">
        <f t="shared" si="50"/>
        <v>9</v>
      </c>
      <c r="F87" s="13">
        <f t="shared" si="50"/>
        <v>10</v>
      </c>
      <c r="G87" s="13">
        <f t="shared" si="50"/>
        <v>7</v>
      </c>
      <c r="H87" s="13">
        <f t="shared" si="50"/>
        <v>7</v>
      </c>
      <c r="I87" s="13">
        <f t="shared" si="50"/>
        <v>7</v>
      </c>
      <c r="J87" s="13">
        <f t="shared" si="50"/>
        <v>7</v>
      </c>
      <c r="K87" s="13">
        <f t="shared" si="50"/>
        <v>9</v>
      </c>
      <c r="L87" s="13">
        <f t="shared" si="50"/>
        <v>8</v>
      </c>
      <c r="M87" s="13">
        <f t="shared" si="50"/>
        <v>12</v>
      </c>
      <c r="N87" s="13">
        <f t="shared" si="50"/>
        <v>21</v>
      </c>
      <c r="O87" s="13">
        <f t="shared" si="50"/>
        <v>1</v>
      </c>
      <c r="P87" s="13">
        <f t="shared" si="50"/>
        <v>1</v>
      </c>
      <c r="Q87" s="13">
        <f t="shared" si="50"/>
        <v>1</v>
      </c>
      <c r="R87" s="13">
        <f aca="true" t="shared" si="51" ref="R87:Z87">IF(R41&lt;(MAX(R$3:R$42)+1),R41,MAX(R$3:R$42)+1)</f>
        <v>1</v>
      </c>
      <c r="S87" s="13">
        <f t="shared" si="51"/>
        <v>1</v>
      </c>
      <c r="T87" s="13">
        <f t="shared" si="51"/>
        <v>1</v>
      </c>
      <c r="U87" s="13">
        <f t="shared" si="51"/>
        <v>1</v>
      </c>
      <c r="V87" s="13">
        <f t="shared" si="51"/>
        <v>1</v>
      </c>
      <c r="W87" s="13">
        <f t="shared" si="51"/>
        <v>1</v>
      </c>
      <c r="X87" s="13">
        <f t="shared" si="51"/>
        <v>1</v>
      </c>
      <c r="Y87" s="13">
        <f t="shared" si="51"/>
        <v>1</v>
      </c>
      <c r="Z87" s="61">
        <f t="shared" si="51"/>
        <v>1</v>
      </c>
    </row>
    <row r="88" spans="1:26" ht="13.5" hidden="1" thickBot="1">
      <c r="A88" s="59">
        <f>A42</f>
        <v>0</v>
      </c>
      <c r="B88" s="136">
        <f aca="true" t="shared" si="52" ref="B88:Z88">IF(B42&lt;(MAX(B$3:B$42)+1),B42,MAX(B$3:B$42)+1)</f>
        <v>7</v>
      </c>
      <c r="C88" s="136">
        <f t="shared" si="52"/>
        <v>8</v>
      </c>
      <c r="D88" s="136">
        <f t="shared" si="52"/>
        <v>8</v>
      </c>
      <c r="E88" s="136">
        <f t="shared" si="52"/>
        <v>9</v>
      </c>
      <c r="F88" s="136">
        <f t="shared" si="52"/>
        <v>10</v>
      </c>
      <c r="G88" s="136">
        <f t="shared" si="52"/>
        <v>7</v>
      </c>
      <c r="H88" s="136">
        <f t="shared" si="52"/>
        <v>7</v>
      </c>
      <c r="I88" s="136">
        <f t="shared" si="52"/>
        <v>7</v>
      </c>
      <c r="J88" s="136">
        <f t="shared" si="52"/>
        <v>7</v>
      </c>
      <c r="K88" s="136">
        <f t="shared" si="52"/>
        <v>9</v>
      </c>
      <c r="L88" s="136">
        <f t="shared" si="52"/>
        <v>8</v>
      </c>
      <c r="M88" s="136">
        <f t="shared" si="52"/>
        <v>12</v>
      </c>
      <c r="N88" s="136">
        <f t="shared" si="52"/>
        <v>21</v>
      </c>
      <c r="O88" s="136">
        <f t="shared" si="52"/>
        <v>1</v>
      </c>
      <c r="P88" s="136">
        <f t="shared" si="52"/>
        <v>1</v>
      </c>
      <c r="Q88" s="136">
        <f t="shared" si="52"/>
        <v>1</v>
      </c>
      <c r="R88" s="136">
        <f t="shared" si="52"/>
        <v>1</v>
      </c>
      <c r="S88" s="136">
        <f t="shared" si="52"/>
        <v>1</v>
      </c>
      <c r="T88" s="136">
        <f t="shared" si="52"/>
        <v>1</v>
      </c>
      <c r="U88" s="136">
        <f t="shared" si="52"/>
        <v>1</v>
      </c>
      <c r="V88" s="136">
        <f t="shared" si="52"/>
        <v>1</v>
      </c>
      <c r="W88" s="136">
        <f t="shared" si="52"/>
        <v>1</v>
      </c>
      <c r="X88" s="136">
        <f t="shared" si="52"/>
        <v>1</v>
      </c>
      <c r="Y88" s="136">
        <f t="shared" si="52"/>
        <v>1</v>
      </c>
      <c r="Z88" s="137">
        <f t="shared" si="52"/>
        <v>1</v>
      </c>
    </row>
    <row r="89" spans="2:26" ht="12.75" hidden="1">
      <c r="B89" s="138">
        <f>SUM(B49:B88)</f>
        <v>259</v>
      </c>
      <c r="C89" s="138">
        <f aca="true" t="shared" si="53" ref="C89:Z89">SUM(C49:C88)</f>
        <v>292</v>
      </c>
      <c r="D89" s="138">
        <f t="shared" si="53"/>
        <v>292</v>
      </c>
      <c r="E89" s="138">
        <f t="shared" si="53"/>
        <v>324</v>
      </c>
      <c r="F89" s="138">
        <f t="shared" si="53"/>
        <v>355</v>
      </c>
      <c r="G89" s="138">
        <f t="shared" si="53"/>
        <v>259</v>
      </c>
      <c r="H89" s="138">
        <f t="shared" si="53"/>
        <v>259</v>
      </c>
      <c r="I89" s="138">
        <f t="shared" si="53"/>
        <v>259</v>
      </c>
      <c r="J89" s="138">
        <f t="shared" si="53"/>
        <v>259</v>
      </c>
      <c r="K89" s="138">
        <f t="shared" si="53"/>
        <v>324</v>
      </c>
      <c r="L89" s="138">
        <f t="shared" si="53"/>
        <v>292</v>
      </c>
      <c r="M89" s="138">
        <f t="shared" si="53"/>
        <v>414</v>
      </c>
      <c r="N89" s="138">
        <f t="shared" si="53"/>
        <v>720</v>
      </c>
      <c r="O89" s="138">
        <f t="shared" si="53"/>
        <v>40</v>
      </c>
      <c r="P89" s="138">
        <f t="shared" si="53"/>
        <v>40</v>
      </c>
      <c r="Q89" s="138">
        <f t="shared" si="53"/>
        <v>40</v>
      </c>
      <c r="R89" s="138">
        <f t="shared" si="53"/>
        <v>40</v>
      </c>
      <c r="S89" s="138">
        <f t="shared" si="53"/>
        <v>40</v>
      </c>
      <c r="T89" s="138">
        <f t="shared" si="53"/>
        <v>40</v>
      </c>
      <c r="U89" s="138">
        <f t="shared" si="53"/>
        <v>40</v>
      </c>
      <c r="V89" s="138">
        <f t="shared" si="53"/>
        <v>40</v>
      </c>
      <c r="W89" s="138">
        <f t="shared" si="53"/>
        <v>40</v>
      </c>
      <c r="X89" s="138">
        <f t="shared" si="53"/>
        <v>40</v>
      </c>
      <c r="Y89" s="138">
        <f t="shared" si="53"/>
        <v>40</v>
      </c>
      <c r="Z89" s="138">
        <f t="shared" si="53"/>
        <v>40</v>
      </c>
    </row>
    <row r="90" ht="13.5" hidden="1" thickBot="1"/>
    <row r="91" spans="1:60" ht="13.5" thickBot="1">
      <c r="A91" s="168" t="s">
        <v>122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70"/>
      <c r="AB91" s="168" t="s">
        <v>135</v>
      </c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2"/>
      <c r="BF91" s="168" t="s">
        <v>123</v>
      </c>
      <c r="BG91" s="169"/>
      <c r="BH91" s="173"/>
    </row>
    <row r="92" spans="1:60" ht="13.5" thickBot="1">
      <c r="A92" s="114" t="s">
        <v>94</v>
      </c>
      <c r="B92" s="65" t="s">
        <v>43</v>
      </c>
      <c r="C92" s="65" t="s">
        <v>44</v>
      </c>
      <c r="D92" s="65" t="s">
        <v>45</v>
      </c>
      <c r="E92" s="65" t="s">
        <v>46</v>
      </c>
      <c r="F92" s="65" t="s">
        <v>47</v>
      </c>
      <c r="G92" s="65" t="s">
        <v>48</v>
      </c>
      <c r="H92" s="65" t="s">
        <v>49</v>
      </c>
      <c r="I92" s="65" t="s">
        <v>50</v>
      </c>
      <c r="J92" s="65" t="s">
        <v>51</v>
      </c>
      <c r="K92" s="65" t="s">
        <v>52</v>
      </c>
      <c r="L92" s="65" t="s">
        <v>53</v>
      </c>
      <c r="M92" s="65" t="s">
        <v>54</v>
      </c>
      <c r="N92" s="65" t="s">
        <v>55</v>
      </c>
      <c r="O92" s="65" t="s">
        <v>56</v>
      </c>
      <c r="P92" s="65" t="s">
        <v>57</v>
      </c>
      <c r="Q92" s="65" t="s">
        <v>58</v>
      </c>
      <c r="R92" s="65" t="s">
        <v>59</v>
      </c>
      <c r="S92" s="65" t="s">
        <v>60</v>
      </c>
      <c r="T92" s="65" t="s">
        <v>61</v>
      </c>
      <c r="U92" s="65" t="s">
        <v>62</v>
      </c>
      <c r="V92" s="65" t="s">
        <v>63</v>
      </c>
      <c r="W92" s="65" t="s">
        <v>64</v>
      </c>
      <c r="X92" s="65" t="s">
        <v>65</v>
      </c>
      <c r="Y92" s="65" t="s">
        <v>66</v>
      </c>
      <c r="Z92" s="100" t="s">
        <v>67</v>
      </c>
      <c r="AA92" s="107" t="s">
        <v>116</v>
      </c>
      <c r="AB92" s="166" t="s">
        <v>117</v>
      </c>
      <c r="AC92" s="167"/>
      <c r="AD92" s="114" t="s">
        <v>94</v>
      </c>
      <c r="AE92" s="65">
        <v>1</v>
      </c>
      <c r="AF92" s="65">
        <v>2</v>
      </c>
      <c r="AG92" s="65">
        <v>3</v>
      </c>
      <c r="AH92" s="65">
        <v>4</v>
      </c>
      <c r="AI92" s="65">
        <v>5</v>
      </c>
      <c r="AJ92" s="65">
        <v>6</v>
      </c>
      <c r="AK92" s="65">
        <v>7</v>
      </c>
      <c r="AL92" s="65">
        <v>8</v>
      </c>
      <c r="AM92" s="65">
        <v>9</v>
      </c>
      <c r="AN92" s="65">
        <v>10</v>
      </c>
      <c r="AO92" s="65">
        <v>11</v>
      </c>
      <c r="AP92" s="65">
        <v>12</v>
      </c>
      <c r="AQ92" s="65">
        <v>13</v>
      </c>
      <c r="AR92" s="65">
        <v>14</v>
      </c>
      <c r="AS92" s="65">
        <v>15</v>
      </c>
      <c r="AT92" s="65">
        <v>16</v>
      </c>
      <c r="AU92" s="65">
        <v>17</v>
      </c>
      <c r="AV92" s="65">
        <v>18</v>
      </c>
      <c r="AW92" s="65">
        <v>19</v>
      </c>
      <c r="AX92" s="65">
        <v>20</v>
      </c>
      <c r="AY92" s="65">
        <v>21</v>
      </c>
      <c r="AZ92" s="65">
        <v>22</v>
      </c>
      <c r="BA92" s="65">
        <v>23</v>
      </c>
      <c r="BB92" s="65">
        <v>24</v>
      </c>
      <c r="BC92" s="100">
        <v>25</v>
      </c>
      <c r="BD92" s="103" t="s">
        <v>120</v>
      </c>
      <c r="BF92" s="114" t="s">
        <v>94</v>
      </c>
      <c r="BG92" s="100" t="s">
        <v>10</v>
      </c>
      <c r="BH92" s="100" t="s">
        <v>120</v>
      </c>
    </row>
    <row r="93" spans="1:60" ht="14.25" thickBot="1" thickTop="1">
      <c r="A93" s="62" t="str">
        <f aca="true" t="shared" si="54" ref="A93:A120">A3</f>
        <v>Andries de Munck</v>
      </c>
      <c r="B93" s="32">
        <f aca="true" t="shared" si="55" ref="B93:Z93">IF(B$89=40,0,B49)</f>
        <v>7</v>
      </c>
      <c r="C93" s="32">
        <f t="shared" si="55"/>
        <v>8</v>
      </c>
      <c r="D93" s="32">
        <f t="shared" si="55"/>
        <v>8</v>
      </c>
      <c r="E93" s="32">
        <f t="shared" si="55"/>
        <v>9</v>
      </c>
      <c r="F93" s="32">
        <f t="shared" si="55"/>
        <v>10</v>
      </c>
      <c r="G93" s="32">
        <f t="shared" si="55"/>
        <v>7</v>
      </c>
      <c r="H93" s="32">
        <f t="shared" si="55"/>
        <v>7</v>
      </c>
      <c r="I93" s="32">
        <f t="shared" si="55"/>
        <v>7</v>
      </c>
      <c r="J93" s="32">
        <f t="shared" si="55"/>
        <v>7</v>
      </c>
      <c r="K93" s="32">
        <f t="shared" si="55"/>
        <v>9</v>
      </c>
      <c r="L93" s="32">
        <f t="shared" si="55"/>
        <v>8</v>
      </c>
      <c r="M93" s="32">
        <f t="shared" si="55"/>
        <v>12</v>
      </c>
      <c r="N93" s="32">
        <f t="shared" si="55"/>
        <v>21</v>
      </c>
      <c r="O93" s="32">
        <f t="shared" si="55"/>
        <v>0</v>
      </c>
      <c r="P93" s="32">
        <f t="shared" si="55"/>
        <v>0</v>
      </c>
      <c r="Q93" s="32">
        <f t="shared" si="55"/>
        <v>0</v>
      </c>
      <c r="R93" s="32">
        <f t="shared" si="55"/>
        <v>0</v>
      </c>
      <c r="S93" s="32">
        <f t="shared" si="55"/>
        <v>0</v>
      </c>
      <c r="T93" s="32">
        <f t="shared" si="55"/>
        <v>0</v>
      </c>
      <c r="U93" s="32">
        <f t="shared" si="55"/>
        <v>0</v>
      </c>
      <c r="V93" s="32">
        <f t="shared" si="55"/>
        <v>0</v>
      </c>
      <c r="W93" s="32">
        <f t="shared" si="55"/>
        <v>0</v>
      </c>
      <c r="X93" s="32">
        <f t="shared" si="55"/>
        <v>0</v>
      </c>
      <c r="Y93" s="32">
        <f t="shared" si="55"/>
        <v>0</v>
      </c>
      <c r="Z93" s="101">
        <f t="shared" si="55"/>
        <v>0</v>
      </c>
      <c r="AA93" s="115">
        <f>COUNTIF(B93:Z93,"&gt;0")</f>
        <v>13</v>
      </c>
      <c r="AB93" s="112" t="s">
        <v>118</v>
      </c>
      <c r="AC93" s="113" t="s">
        <v>121</v>
      </c>
      <c r="AD93" s="62" t="str">
        <f aca="true" t="shared" si="56" ref="AD93:AD120">A3</f>
        <v>Andries de Munck</v>
      </c>
      <c r="AE93" s="32">
        <f aca="true" t="shared" si="57" ref="AE93:BC93">IF(AE$92&lt;=$AA$96,0,LARGE($B93:$Z93,AE$92))</f>
        <v>0</v>
      </c>
      <c r="AF93" s="32">
        <f t="shared" si="57"/>
        <v>0</v>
      </c>
      <c r="AG93" s="32">
        <f t="shared" si="57"/>
        <v>0</v>
      </c>
      <c r="AH93" s="32">
        <f t="shared" si="57"/>
        <v>0</v>
      </c>
      <c r="AI93" s="32">
        <f t="shared" si="57"/>
        <v>9</v>
      </c>
      <c r="AJ93" s="32">
        <f t="shared" si="57"/>
        <v>8</v>
      </c>
      <c r="AK93" s="32">
        <f t="shared" si="57"/>
        <v>8</v>
      </c>
      <c r="AL93" s="32">
        <f t="shared" si="57"/>
        <v>8</v>
      </c>
      <c r="AM93" s="32">
        <f t="shared" si="57"/>
        <v>7</v>
      </c>
      <c r="AN93" s="32">
        <f t="shared" si="57"/>
        <v>7</v>
      </c>
      <c r="AO93" s="32">
        <f t="shared" si="57"/>
        <v>7</v>
      </c>
      <c r="AP93" s="32">
        <f t="shared" si="57"/>
        <v>7</v>
      </c>
      <c r="AQ93" s="32">
        <f t="shared" si="57"/>
        <v>7</v>
      </c>
      <c r="AR93" s="32">
        <f t="shared" si="57"/>
        <v>0</v>
      </c>
      <c r="AS93" s="32">
        <f t="shared" si="57"/>
        <v>0</v>
      </c>
      <c r="AT93" s="32">
        <f t="shared" si="57"/>
        <v>0</v>
      </c>
      <c r="AU93" s="32">
        <f t="shared" si="57"/>
        <v>0</v>
      </c>
      <c r="AV93" s="32">
        <f t="shared" si="57"/>
        <v>0</v>
      </c>
      <c r="AW93" s="32">
        <f t="shared" si="57"/>
        <v>0</v>
      </c>
      <c r="AX93" s="32">
        <f t="shared" si="57"/>
        <v>0</v>
      </c>
      <c r="AY93" s="32">
        <f t="shared" si="57"/>
        <v>0</v>
      </c>
      <c r="AZ93" s="32">
        <f t="shared" si="57"/>
        <v>0</v>
      </c>
      <c r="BA93" s="32">
        <f t="shared" si="57"/>
        <v>0</v>
      </c>
      <c r="BB93" s="32">
        <f t="shared" si="57"/>
        <v>0</v>
      </c>
      <c r="BC93" s="32">
        <f t="shared" si="57"/>
        <v>0</v>
      </c>
      <c r="BD93" s="104">
        <f>SUM(AE93:BC93)</f>
        <v>68</v>
      </c>
      <c r="BF93" s="62" t="s">
        <v>16</v>
      </c>
      <c r="BG93" s="104">
        <v>19</v>
      </c>
      <c r="BH93" s="116"/>
    </row>
    <row r="94" spans="1:60" ht="13.5" thickBot="1">
      <c r="A94" s="62" t="str">
        <f t="shared" si="54"/>
        <v>Bauk Waringa</v>
      </c>
      <c r="B94" s="32">
        <f aca="true" t="shared" si="58" ref="B94:Z94">IF(B$89=40,0,B50)</f>
        <v>7</v>
      </c>
      <c r="C94" s="32">
        <f t="shared" si="58"/>
        <v>8</v>
      </c>
      <c r="D94" s="32">
        <f t="shared" si="58"/>
        <v>8</v>
      </c>
      <c r="E94" s="32">
        <f t="shared" si="58"/>
        <v>9</v>
      </c>
      <c r="F94" s="32">
        <f t="shared" si="58"/>
        <v>10</v>
      </c>
      <c r="G94" s="32">
        <f t="shared" si="58"/>
        <v>7</v>
      </c>
      <c r="H94" s="32">
        <f t="shared" si="58"/>
        <v>7</v>
      </c>
      <c r="I94" s="32">
        <f t="shared" si="58"/>
        <v>7</v>
      </c>
      <c r="J94" s="32">
        <f t="shared" si="58"/>
        <v>7</v>
      </c>
      <c r="K94" s="32">
        <f t="shared" si="58"/>
        <v>9</v>
      </c>
      <c r="L94" s="32">
        <f t="shared" si="58"/>
        <v>8</v>
      </c>
      <c r="M94" s="32">
        <f t="shared" si="58"/>
        <v>12</v>
      </c>
      <c r="N94" s="32">
        <f t="shared" si="58"/>
        <v>21</v>
      </c>
      <c r="O94" s="32">
        <f t="shared" si="58"/>
        <v>0</v>
      </c>
      <c r="P94" s="32">
        <f t="shared" si="58"/>
        <v>0</v>
      </c>
      <c r="Q94" s="32">
        <f t="shared" si="58"/>
        <v>0</v>
      </c>
      <c r="R94" s="32">
        <f t="shared" si="58"/>
        <v>0</v>
      </c>
      <c r="S94" s="32">
        <f t="shared" si="58"/>
        <v>0</v>
      </c>
      <c r="T94" s="32">
        <f t="shared" si="58"/>
        <v>0</v>
      </c>
      <c r="U94" s="32">
        <f t="shared" si="58"/>
        <v>0</v>
      </c>
      <c r="V94" s="32">
        <f t="shared" si="58"/>
        <v>0</v>
      </c>
      <c r="W94" s="32">
        <f t="shared" si="58"/>
        <v>0</v>
      </c>
      <c r="X94" s="32">
        <f t="shared" si="58"/>
        <v>0</v>
      </c>
      <c r="Y94" s="32">
        <f t="shared" si="58"/>
        <v>0</v>
      </c>
      <c r="Z94" s="101">
        <f t="shared" si="58"/>
        <v>0</v>
      </c>
      <c r="AA94" s="99"/>
      <c r="AB94" s="111">
        <v>0</v>
      </c>
      <c r="AC94" s="131">
        <v>0</v>
      </c>
      <c r="AD94" s="62" t="str">
        <f t="shared" si="56"/>
        <v>Bauk Waringa</v>
      </c>
      <c r="AE94" s="32">
        <f aca="true" t="shared" si="59" ref="AE94:AT108">IF(AE$92&lt;=$AA$96,0,LARGE($B94:$Z94,AE$92))</f>
        <v>0</v>
      </c>
      <c r="AF94" s="32">
        <f t="shared" si="59"/>
        <v>0</v>
      </c>
      <c r="AG94" s="32">
        <f t="shared" si="59"/>
        <v>0</v>
      </c>
      <c r="AH94" s="32">
        <f t="shared" si="59"/>
        <v>0</v>
      </c>
      <c r="AI94" s="32">
        <f t="shared" si="59"/>
        <v>9</v>
      </c>
      <c r="AJ94" s="32">
        <f t="shared" si="59"/>
        <v>8</v>
      </c>
      <c r="AK94" s="32">
        <f t="shared" si="59"/>
        <v>8</v>
      </c>
      <c r="AL94" s="32">
        <f t="shared" si="59"/>
        <v>8</v>
      </c>
      <c r="AM94" s="32">
        <f t="shared" si="59"/>
        <v>7</v>
      </c>
      <c r="AN94" s="32">
        <f t="shared" si="59"/>
        <v>7</v>
      </c>
      <c r="AO94" s="32">
        <f t="shared" si="59"/>
        <v>7</v>
      </c>
      <c r="AP94" s="32">
        <f t="shared" si="59"/>
        <v>7</v>
      </c>
      <c r="AQ94" s="32">
        <f t="shared" si="59"/>
        <v>7</v>
      </c>
      <c r="AR94" s="32">
        <f t="shared" si="59"/>
        <v>0</v>
      </c>
      <c r="AS94" s="32">
        <f t="shared" si="59"/>
        <v>0</v>
      </c>
      <c r="AT94" s="32">
        <f t="shared" si="59"/>
        <v>0</v>
      </c>
      <c r="AU94" s="32">
        <f aca="true" t="shared" si="60" ref="AU94:BC108">IF(AU$92&lt;=$AA$96,0,LARGE($B94:$Z94,AU$92))</f>
        <v>0</v>
      </c>
      <c r="AV94" s="32">
        <f t="shared" si="60"/>
        <v>0</v>
      </c>
      <c r="AW94" s="32">
        <f t="shared" si="60"/>
        <v>0</v>
      </c>
      <c r="AX94" s="32">
        <f t="shared" si="60"/>
        <v>0</v>
      </c>
      <c r="AY94" s="32">
        <f t="shared" si="60"/>
        <v>0</v>
      </c>
      <c r="AZ94" s="32">
        <f t="shared" si="60"/>
        <v>0</v>
      </c>
      <c r="BA94" s="32">
        <f t="shared" si="60"/>
        <v>0</v>
      </c>
      <c r="BB94" s="32">
        <f t="shared" si="60"/>
        <v>0</v>
      </c>
      <c r="BC94" s="32">
        <f t="shared" si="60"/>
        <v>0</v>
      </c>
      <c r="BD94" s="105">
        <f aca="true" t="shared" si="61" ref="BD94:BD120">SUM(AE94:BC94)</f>
        <v>68</v>
      </c>
      <c r="BF94" s="62" t="s">
        <v>137</v>
      </c>
      <c r="BG94" s="105">
        <v>20</v>
      </c>
      <c r="BH94" s="117"/>
    </row>
    <row r="95" spans="1:60" ht="13.5" thickBot="1">
      <c r="A95" s="62" t="str">
        <f t="shared" si="54"/>
        <v>Bert Heintzberger</v>
      </c>
      <c r="B95" s="32">
        <f aca="true" t="shared" si="62" ref="B95:Z95">IF(B$89=40,0,B51)</f>
        <v>7</v>
      </c>
      <c r="C95" s="32">
        <f t="shared" si="62"/>
        <v>1</v>
      </c>
      <c r="D95" s="32">
        <f t="shared" si="62"/>
        <v>5</v>
      </c>
      <c r="E95" s="32">
        <f t="shared" si="62"/>
        <v>1</v>
      </c>
      <c r="F95" s="32">
        <f t="shared" si="62"/>
        <v>2</v>
      </c>
      <c r="G95" s="32">
        <f t="shared" si="62"/>
        <v>1</v>
      </c>
      <c r="H95" s="32">
        <f t="shared" si="62"/>
        <v>7</v>
      </c>
      <c r="I95" s="32">
        <f t="shared" si="62"/>
        <v>4</v>
      </c>
      <c r="J95" s="32">
        <f t="shared" si="62"/>
        <v>2</v>
      </c>
      <c r="K95" s="32">
        <f t="shared" si="62"/>
        <v>4</v>
      </c>
      <c r="L95" s="32">
        <f t="shared" si="62"/>
        <v>4</v>
      </c>
      <c r="M95" s="32">
        <f t="shared" si="62"/>
        <v>1</v>
      </c>
      <c r="N95" s="32">
        <f t="shared" si="62"/>
        <v>20</v>
      </c>
      <c r="O95" s="32">
        <f t="shared" si="62"/>
        <v>0</v>
      </c>
      <c r="P95" s="32">
        <f t="shared" si="62"/>
        <v>0</v>
      </c>
      <c r="Q95" s="32">
        <f t="shared" si="62"/>
        <v>0</v>
      </c>
      <c r="R95" s="32">
        <f t="shared" si="62"/>
        <v>0</v>
      </c>
      <c r="S95" s="32">
        <f t="shared" si="62"/>
        <v>0</v>
      </c>
      <c r="T95" s="32">
        <f t="shared" si="62"/>
        <v>0</v>
      </c>
      <c r="U95" s="32">
        <f t="shared" si="62"/>
        <v>0</v>
      </c>
      <c r="V95" s="32">
        <f t="shared" si="62"/>
        <v>0</v>
      </c>
      <c r="W95" s="32">
        <f t="shared" si="62"/>
        <v>0</v>
      </c>
      <c r="X95" s="32">
        <f t="shared" si="62"/>
        <v>0</v>
      </c>
      <c r="Y95" s="32">
        <f t="shared" si="62"/>
        <v>0</v>
      </c>
      <c r="Z95" s="101">
        <f t="shared" si="62"/>
        <v>0</v>
      </c>
      <c r="AA95" s="108" t="s">
        <v>119</v>
      </c>
      <c r="AB95" s="109">
        <v>1</v>
      </c>
      <c r="AC95" s="132">
        <v>0</v>
      </c>
      <c r="AD95" s="62" t="str">
        <f t="shared" si="56"/>
        <v>Bert Heintzberger</v>
      </c>
      <c r="AE95" s="32">
        <f t="shared" si="59"/>
        <v>0</v>
      </c>
      <c r="AF95" s="32">
        <f t="shared" si="59"/>
        <v>0</v>
      </c>
      <c r="AG95" s="32">
        <f t="shared" si="59"/>
        <v>0</v>
      </c>
      <c r="AH95" s="32">
        <f t="shared" si="59"/>
        <v>0</v>
      </c>
      <c r="AI95" s="32">
        <f t="shared" si="59"/>
        <v>4</v>
      </c>
      <c r="AJ95" s="32">
        <f t="shared" si="59"/>
        <v>4</v>
      </c>
      <c r="AK95" s="32">
        <f t="shared" si="59"/>
        <v>4</v>
      </c>
      <c r="AL95" s="32">
        <f t="shared" si="59"/>
        <v>2</v>
      </c>
      <c r="AM95" s="32">
        <f t="shared" si="59"/>
        <v>2</v>
      </c>
      <c r="AN95" s="32">
        <f t="shared" si="59"/>
        <v>1</v>
      </c>
      <c r="AO95" s="32">
        <f t="shared" si="59"/>
        <v>1</v>
      </c>
      <c r="AP95" s="32">
        <f t="shared" si="59"/>
        <v>1</v>
      </c>
      <c r="AQ95" s="32">
        <f t="shared" si="59"/>
        <v>1</v>
      </c>
      <c r="AR95" s="32">
        <f t="shared" si="59"/>
        <v>0</v>
      </c>
      <c r="AS95" s="32">
        <f t="shared" si="59"/>
        <v>0</v>
      </c>
      <c r="AT95" s="32">
        <f t="shared" si="59"/>
        <v>0</v>
      </c>
      <c r="AU95" s="32">
        <f t="shared" si="60"/>
        <v>0</v>
      </c>
      <c r="AV95" s="32">
        <f t="shared" si="60"/>
        <v>0</v>
      </c>
      <c r="AW95" s="32">
        <f t="shared" si="60"/>
        <v>0</v>
      </c>
      <c r="AX95" s="32">
        <f t="shared" si="60"/>
        <v>0</v>
      </c>
      <c r="AY95" s="32">
        <f t="shared" si="60"/>
        <v>0</v>
      </c>
      <c r="AZ95" s="32">
        <f t="shared" si="60"/>
        <v>0</v>
      </c>
      <c r="BA95" s="32">
        <f t="shared" si="60"/>
        <v>0</v>
      </c>
      <c r="BB95" s="32">
        <f t="shared" si="60"/>
        <v>0</v>
      </c>
      <c r="BC95" s="32">
        <f t="shared" si="60"/>
        <v>0</v>
      </c>
      <c r="BD95" s="105">
        <f t="shared" si="61"/>
        <v>20</v>
      </c>
      <c r="BF95" s="62" t="s">
        <v>3</v>
      </c>
      <c r="BG95" s="105">
        <v>22</v>
      </c>
      <c r="BH95" s="117"/>
    </row>
    <row r="96" spans="1:60" ht="14.25" thickBot="1" thickTop="1">
      <c r="A96" s="62" t="str">
        <f t="shared" si="54"/>
        <v>Bert Munter</v>
      </c>
      <c r="B96" s="32">
        <f aca="true" t="shared" si="63" ref="B96:Z96">IF(B$89=40,0,B52)</f>
        <v>4</v>
      </c>
      <c r="C96" s="32">
        <f t="shared" si="63"/>
        <v>8</v>
      </c>
      <c r="D96" s="32">
        <f t="shared" si="63"/>
        <v>3</v>
      </c>
      <c r="E96" s="32">
        <f t="shared" si="63"/>
        <v>4</v>
      </c>
      <c r="F96" s="32">
        <f t="shared" si="63"/>
        <v>4</v>
      </c>
      <c r="G96" s="32">
        <f t="shared" si="63"/>
        <v>7</v>
      </c>
      <c r="H96" s="32">
        <f t="shared" si="63"/>
        <v>1</v>
      </c>
      <c r="I96" s="32">
        <f t="shared" si="63"/>
        <v>1</v>
      </c>
      <c r="J96" s="32">
        <f t="shared" si="63"/>
        <v>4</v>
      </c>
      <c r="K96" s="32">
        <f t="shared" si="63"/>
        <v>3</v>
      </c>
      <c r="L96" s="32">
        <f t="shared" si="63"/>
        <v>8</v>
      </c>
      <c r="M96" s="32">
        <f t="shared" si="63"/>
        <v>3</v>
      </c>
      <c r="N96" s="32">
        <f t="shared" si="63"/>
        <v>21</v>
      </c>
      <c r="O96" s="32">
        <f t="shared" si="63"/>
        <v>0</v>
      </c>
      <c r="P96" s="32">
        <f t="shared" si="63"/>
        <v>0</v>
      </c>
      <c r="Q96" s="32">
        <f t="shared" si="63"/>
        <v>0</v>
      </c>
      <c r="R96" s="32">
        <f t="shared" si="63"/>
        <v>0</v>
      </c>
      <c r="S96" s="32">
        <f t="shared" si="63"/>
        <v>0</v>
      </c>
      <c r="T96" s="32">
        <f t="shared" si="63"/>
        <v>0</v>
      </c>
      <c r="U96" s="32">
        <f t="shared" si="63"/>
        <v>0</v>
      </c>
      <c r="V96" s="32">
        <f t="shared" si="63"/>
        <v>0</v>
      </c>
      <c r="W96" s="32">
        <f t="shared" si="63"/>
        <v>0</v>
      </c>
      <c r="X96" s="32">
        <f t="shared" si="63"/>
        <v>0</v>
      </c>
      <c r="Y96" s="32">
        <f t="shared" si="63"/>
        <v>0</v>
      </c>
      <c r="Z96" s="101">
        <f t="shared" si="63"/>
        <v>0</v>
      </c>
      <c r="AA96" s="115">
        <f>VLOOKUP(AA93,AB94:AC119,2,FALSE)</f>
        <v>4</v>
      </c>
      <c r="AB96" s="109">
        <v>2</v>
      </c>
      <c r="AC96" s="132">
        <v>0</v>
      </c>
      <c r="AD96" s="62" t="str">
        <f t="shared" si="56"/>
        <v>Bert Munter</v>
      </c>
      <c r="AE96" s="32">
        <f t="shared" si="59"/>
        <v>0</v>
      </c>
      <c r="AF96" s="32">
        <f t="shared" si="59"/>
        <v>0</v>
      </c>
      <c r="AG96" s="32">
        <f t="shared" si="59"/>
        <v>0</v>
      </c>
      <c r="AH96" s="32">
        <f t="shared" si="59"/>
        <v>0</v>
      </c>
      <c r="AI96" s="32">
        <f t="shared" si="59"/>
        <v>4</v>
      </c>
      <c r="AJ96" s="32">
        <f t="shared" si="59"/>
        <v>4</v>
      </c>
      <c r="AK96" s="32">
        <f t="shared" si="59"/>
        <v>4</v>
      </c>
      <c r="AL96" s="32">
        <f t="shared" si="59"/>
        <v>4</v>
      </c>
      <c r="AM96" s="32">
        <f t="shared" si="59"/>
        <v>3</v>
      </c>
      <c r="AN96" s="32">
        <f t="shared" si="59"/>
        <v>3</v>
      </c>
      <c r="AO96" s="32">
        <f t="shared" si="59"/>
        <v>3</v>
      </c>
      <c r="AP96" s="32">
        <f t="shared" si="59"/>
        <v>1</v>
      </c>
      <c r="AQ96" s="32">
        <f t="shared" si="59"/>
        <v>1</v>
      </c>
      <c r="AR96" s="32">
        <f t="shared" si="59"/>
        <v>0</v>
      </c>
      <c r="AS96" s="32">
        <f t="shared" si="59"/>
        <v>0</v>
      </c>
      <c r="AT96" s="32">
        <f t="shared" si="59"/>
        <v>0</v>
      </c>
      <c r="AU96" s="32">
        <f t="shared" si="60"/>
        <v>0</v>
      </c>
      <c r="AV96" s="32">
        <f t="shared" si="60"/>
        <v>0</v>
      </c>
      <c r="AW96" s="32">
        <f t="shared" si="60"/>
        <v>0</v>
      </c>
      <c r="AX96" s="32">
        <f t="shared" si="60"/>
        <v>0</v>
      </c>
      <c r="AY96" s="32">
        <f t="shared" si="60"/>
        <v>0</v>
      </c>
      <c r="AZ96" s="32">
        <f t="shared" si="60"/>
        <v>0</v>
      </c>
      <c r="BA96" s="32">
        <f t="shared" si="60"/>
        <v>0</v>
      </c>
      <c r="BB96" s="32">
        <f t="shared" si="60"/>
        <v>0</v>
      </c>
      <c r="BC96" s="32">
        <f t="shared" si="60"/>
        <v>0</v>
      </c>
      <c r="BD96" s="105">
        <f t="shared" si="61"/>
        <v>27</v>
      </c>
      <c r="BF96" s="62" t="s">
        <v>99</v>
      </c>
      <c r="BG96" s="105">
        <v>26</v>
      </c>
      <c r="BH96" s="117"/>
    </row>
    <row r="97" spans="1:60" ht="12.75">
      <c r="A97" s="62" t="str">
        <f t="shared" si="54"/>
        <v>Boonacker Erik</v>
      </c>
      <c r="B97" s="32">
        <f aca="true" t="shared" si="64" ref="B97:Z97">IF(B$89=40,0,B53)</f>
        <v>7</v>
      </c>
      <c r="C97" s="32">
        <f t="shared" si="64"/>
        <v>8</v>
      </c>
      <c r="D97" s="32">
        <f t="shared" si="64"/>
        <v>8</v>
      </c>
      <c r="E97" s="32">
        <f t="shared" si="64"/>
        <v>9</v>
      </c>
      <c r="F97" s="32">
        <f t="shared" si="64"/>
        <v>10</v>
      </c>
      <c r="G97" s="32">
        <f t="shared" si="64"/>
        <v>7</v>
      </c>
      <c r="H97" s="32">
        <f t="shared" si="64"/>
        <v>7</v>
      </c>
      <c r="I97" s="32">
        <f t="shared" si="64"/>
        <v>7</v>
      </c>
      <c r="J97" s="32">
        <f t="shared" si="64"/>
        <v>7</v>
      </c>
      <c r="K97" s="32">
        <f t="shared" si="64"/>
        <v>9</v>
      </c>
      <c r="L97" s="32">
        <f t="shared" si="64"/>
        <v>8</v>
      </c>
      <c r="M97" s="32">
        <f t="shared" si="64"/>
        <v>12</v>
      </c>
      <c r="N97" s="32">
        <f t="shared" si="64"/>
        <v>21</v>
      </c>
      <c r="O97" s="32">
        <f t="shared" si="64"/>
        <v>0</v>
      </c>
      <c r="P97" s="32">
        <f t="shared" si="64"/>
        <v>0</v>
      </c>
      <c r="Q97" s="32">
        <f t="shared" si="64"/>
        <v>0</v>
      </c>
      <c r="R97" s="32">
        <f t="shared" si="64"/>
        <v>0</v>
      </c>
      <c r="S97" s="32">
        <f t="shared" si="64"/>
        <v>0</v>
      </c>
      <c r="T97" s="32">
        <f t="shared" si="64"/>
        <v>0</v>
      </c>
      <c r="U97" s="32">
        <f t="shared" si="64"/>
        <v>0</v>
      </c>
      <c r="V97" s="32">
        <f t="shared" si="64"/>
        <v>0</v>
      </c>
      <c r="W97" s="32">
        <f t="shared" si="64"/>
        <v>0</v>
      </c>
      <c r="X97" s="32">
        <f t="shared" si="64"/>
        <v>0</v>
      </c>
      <c r="Y97" s="32">
        <f t="shared" si="64"/>
        <v>0</v>
      </c>
      <c r="Z97" s="101">
        <f t="shared" si="64"/>
        <v>0</v>
      </c>
      <c r="AA97" s="99"/>
      <c r="AB97" s="109">
        <v>3</v>
      </c>
      <c r="AC97" s="132">
        <v>1</v>
      </c>
      <c r="AD97" s="62" t="str">
        <f t="shared" si="56"/>
        <v>Boonacker Erik</v>
      </c>
      <c r="AE97" s="32">
        <f t="shared" si="59"/>
        <v>0</v>
      </c>
      <c r="AF97" s="32">
        <f t="shared" si="59"/>
        <v>0</v>
      </c>
      <c r="AG97" s="32">
        <f t="shared" si="59"/>
        <v>0</v>
      </c>
      <c r="AH97" s="32">
        <f t="shared" si="59"/>
        <v>0</v>
      </c>
      <c r="AI97" s="32">
        <f t="shared" si="59"/>
        <v>9</v>
      </c>
      <c r="AJ97" s="32">
        <f t="shared" si="59"/>
        <v>8</v>
      </c>
      <c r="AK97" s="32">
        <f t="shared" si="59"/>
        <v>8</v>
      </c>
      <c r="AL97" s="32">
        <f t="shared" si="59"/>
        <v>8</v>
      </c>
      <c r="AM97" s="32">
        <f t="shared" si="59"/>
        <v>7</v>
      </c>
      <c r="AN97" s="32">
        <f t="shared" si="59"/>
        <v>7</v>
      </c>
      <c r="AO97" s="32">
        <f t="shared" si="59"/>
        <v>7</v>
      </c>
      <c r="AP97" s="32">
        <f t="shared" si="59"/>
        <v>7</v>
      </c>
      <c r="AQ97" s="32">
        <f t="shared" si="59"/>
        <v>7</v>
      </c>
      <c r="AR97" s="32">
        <f t="shared" si="59"/>
        <v>0</v>
      </c>
      <c r="AS97" s="32">
        <f t="shared" si="59"/>
        <v>0</v>
      </c>
      <c r="AT97" s="32">
        <f t="shared" si="59"/>
        <v>0</v>
      </c>
      <c r="AU97" s="32">
        <f t="shared" si="60"/>
        <v>0</v>
      </c>
      <c r="AV97" s="32">
        <f t="shared" si="60"/>
        <v>0</v>
      </c>
      <c r="AW97" s="32">
        <f t="shared" si="60"/>
        <v>0</v>
      </c>
      <c r="AX97" s="32">
        <f t="shared" si="60"/>
        <v>0</v>
      </c>
      <c r="AY97" s="32">
        <f t="shared" si="60"/>
        <v>0</v>
      </c>
      <c r="AZ97" s="32">
        <f t="shared" si="60"/>
        <v>0</v>
      </c>
      <c r="BA97" s="32">
        <f t="shared" si="60"/>
        <v>0</v>
      </c>
      <c r="BB97" s="32">
        <f t="shared" si="60"/>
        <v>0</v>
      </c>
      <c r="BC97" s="32">
        <f t="shared" si="60"/>
        <v>0</v>
      </c>
      <c r="BD97" s="105">
        <f t="shared" si="61"/>
        <v>68</v>
      </c>
      <c r="BF97" s="62" t="s">
        <v>23</v>
      </c>
      <c r="BG97" s="105">
        <v>27</v>
      </c>
      <c r="BH97" s="117"/>
    </row>
    <row r="98" spans="1:60" ht="12.75">
      <c r="A98" s="62" t="str">
        <f t="shared" si="54"/>
        <v>Ed Bot</v>
      </c>
      <c r="B98" s="32">
        <f aca="true" t="shared" si="65" ref="B98:Z98">IF(B$89=40,0,B54)</f>
        <v>7</v>
      </c>
      <c r="C98" s="32">
        <f t="shared" si="65"/>
        <v>8</v>
      </c>
      <c r="D98" s="32">
        <f t="shared" si="65"/>
        <v>8</v>
      </c>
      <c r="E98" s="32">
        <f t="shared" si="65"/>
        <v>9</v>
      </c>
      <c r="F98" s="32">
        <f t="shared" si="65"/>
        <v>10</v>
      </c>
      <c r="G98" s="32">
        <f t="shared" si="65"/>
        <v>7</v>
      </c>
      <c r="H98" s="32">
        <f t="shared" si="65"/>
        <v>7</v>
      </c>
      <c r="I98" s="32">
        <f t="shared" si="65"/>
        <v>7</v>
      </c>
      <c r="J98" s="32">
        <f t="shared" si="65"/>
        <v>7</v>
      </c>
      <c r="K98" s="32">
        <f t="shared" si="65"/>
        <v>9</v>
      </c>
      <c r="L98" s="32">
        <f t="shared" si="65"/>
        <v>8</v>
      </c>
      <c r="M98" s="32">
        <f t="shared" si="65"/>
        <v>12</v>
      </c>
      <c r="N98" s="32">
        <f t="shared" si="65"/>
        <v>21</v>
      </c>
      <c r="O98" s="32">
        <f t="shared" si="65"/>
        <v>0</v>
      </c>
      <c r="P98" s="32">
        <f t="shared" si="65"/>
        <v>0</v>
      </c>
      <c r="Q98" s="32">
        <f t="shared" si="65"/>
        <v>0</v>
      </c>
      <c r="R98" s="32">
        <f t="shared" si="65"/>
        <v>0</v>
      </c>
      <c r="S98" s="32">
        <f t="shared" si="65"/>
        <v>0</v>
      </c>
      <c r="T98" s="32">
        <f t="shared" si="65"/>
        <v>0</v>
      </c>
      <c r="U98" s="32">
        <f t="shared" si="65"/>
        <v>0</v>
      </c>
      <c r="V98" s="32">
        <f t="shared" si="65"/>
        <v>0</v>
      </c>
      <c r="W98" s="32">
        <f t="shared" si="65"/>
        <v>0</v>
      </c>
      <c r="X98" s="32">
        <f t="shared" si="65"/>
        <v>0</v>
      </c>
      <c r="Y98" s="32">
        <f t="shared" si="65"/>
        <v>0</v>
      </c>
      <c r="Z98" s="101">
        <f t="shared" si="65"/>
        <v>0</v>
      </c>
      <c r="AA98" s="99"/>
      <c r="AB98" s="109">
        <v>4</v>
      </c>
      <c r="AC98" s="132">
        <v>1</v>
      </c>
      <c r="AD98" s="62" t="str">
        <f t="shared" si="56"/>
        <v>Ed Bot</v>
      </c>
      <c r="AE98" s="32">
        <f t="shared" si="59"/>
        <v>0</v>
      </c>
      <c r="AF98" s="32">
        <f t="shared" si="59"/>
        <v>0</v>
      </c>
      <c r="AG98" s="32">
        <f t="shared" si="59"/>
        <v>0</v>
      </c>
      <c r="AH98" s="32">
        <f t="shared" si="59"/>
        <v>0</v>
      </c>
      <c r="AI98" s="32">
        <f t="shared" si="59"/>
        <v>9</v>
      </c>
      <c r="AJ98" s="32">
        <f t="shared" si="59"/>
        <v>8</v>
      </c>
      <c r="AK98" s="32">
        <f t="shared" si="59"/>
        <v>8</v>
      </c>
      <c r="AL98" s="32">
        <f t="shared" si="59"/>
        <v>8</v>
      </c>
      <c r="AM98" s="32">
        <f t="shared" si="59"/>
        <v>7</v>
      </c>
      <c r="AN98" s="32">
        <f t="shared" si="59"/>
        <v>7</v>
      </c>
      <c r="AO98" s="32">
        <f t="shared" si="59"/>
        <v>7</v>
      </c>
      <c r="AP98" s="32">
        <f t="shared" si="59"/>
        <v>7</v>
      </c>
      <c r="AQ98" s="32">
        <f t="shared" si="59"/>
        <v>7</v>
      </c>
      <c r="AR98" s="32">
        <f t="shared" si="59"/>
        <v>0</v>
      </c>
      <c r="AS98" s="32">
        <f t="shared" si="59"/>
        <v>0</v>
      </c>
      <c r="AT98" s="32">
        <f t="shared" si="59"/>
        <v>0</v>
      </c>
      <c r="AU98" s="32">
        <f t="shared" si="60"/>
        <v>0</v>
      </c>
      <c r="AV98" s="32">
        <f t="shared" si="60"/>
        <v>0</v>
      </c>
      <c r="AW98" s="32">
        <f t="shared" si="60"/>
        <v>0</v>
      </c>
      <c r="AX98" s="32">
        <f t="shared" si="60"/>
        <v>0</v>
      </c>
      <c r="AY98" s="32">
        <f t="shared" si="60"/>
        <v>0</v>
      </c>
      <c r="AZ98" s="32">
        <f t="shared" si="60"/>
        <v>0</v>
      </c>
      <c r="BA98" s="32">
        <f t="shared" si="60"/>
        <v>0</v>
      </c>
      <c r="BB98" s="32">
        <f t="shared" si="60"/>
        <v>0</v>
      </c>
      <c r="BC98" s="32">
        <f t="shared" si="60"/>
        <v>0</v>
      </c>
      <c r="BD98" s="105">
        <f t="shared" si="61"/>
        <v>68</v>
      </c>
      <c r="BF98" s="62" t="s">
        <v>173</v>
      </c>
      <c r="BG98" s="105">
        <v>46</v>
      </c>
      <c r="BH98" s="117"/>
    </row>
    <row r="99" spans="1:60" ht="12.75">
      <c r="A99" s="62" t="str">
        <f t="shared" si="54"/>
        <v>Ed Mica</v>
      </c>
      <c r="B99" s="32">
        <f aca="true" t="shared" si="66" ref="B99:Z99">IF(B$89=40,0,B55)</f>
        <v>7</v>
      </c>
      <c r="C99" s="32">
        <f t="shared" si="66"/>
        <v>8</v>
      </c>
      <c r="D99" s="32">
        <f t="shared" si="66"/>
        <v>8</v>
      </c>
      <c r="E99" s="32">
        <f t="shared" si="66"/>
        <v>9</v>
      </c>
      <c r="F99" s="32">
        <f t="shared" si="66"/>
        <v>10</v>
      </c>
      <c r="G99" s="32">
        <f t="shared" si="66"/>
        <v>7</v>
      </c>
      <c r="H99" s="32">
        <f t="shared" si="66"/>
        <v>7</v>
      </c>
      <c r="I99" s="32">
        <f t="shared" si="66"/>
        <v>7</v>
      </c>
      <c r="J99" s="32">
        <f t="shared" si="66"/>
        <v>7</v>
      </c>
      <c r="K99" s="32">
        <f t="shared" si="66"/>
        <v>9</v>
      </c>
      <c r="L99" s="32">
        <f t="shared" si="66"/>
        <v>8</v>
      </c>
      <c r="M99" s="32">
        <f t="shared" si="66"/>
        <v>12</v>
      </c>
      <c r="N99" s="32">
        <f t="shared" si="66"/>
        <v>21</v>
      </c>
      <c r="O99" s="32">
        <f t="shared" si="66"/>
        <v>0</v>
      </c>
      <c r="P99" s="32">
        <f t="shared" si="66"/>
        <v>0</v>
      </c>
      <c r="Q99" s="32">
        <f t="shared" si="66"/>
        <v>0</v>
      </c>
      <c r="R99" s="32">
        <f t="shared" si="66"/>
        <v>0</v>
      </c>
      <c r="S99" s="32">
        <f t="shared" si="66"/>
        <v>0</v>
      </c>
      <c r="T99" s="32">
        <f t="shared" si="66"/>
        <v>0</v>
      </c>
      <c r="U99" s="32">
        <f t="shared" si="66"/>
        <v>0</v>
      </c>
      <c r="V99" s="32">
        <f t="shared" si="66"/>
        <v>0</v>
      </c>
      <c r="W99" s="32">
        <f t="shared" si="66"/>
        <v>0</v>
      </c>
      <c r="X99" s="32">
        <f t="shared" si="66"/>
        <v>0</v>
      </c>
      <c r="Y99" s="32">
        <f t="shared" si="66"/>
        <v>0</v>
      </c>
      <c r="Z99" s="101">
        <f t="shared" si="66"/>
        <v>0</v>
      </c>
      <c r="AA99" s="99"/>
      <c r="AB99" s="109">
        <v>5</v>
      </c>
      <c r="AC99" s="132">
        <v>1</v>
      </c>
      <c r="AD99" s="62" t="str">
        <f t="shared" si="56"/>
        <v>Ed Mica</v>
      </c>
      <c r="AE99" s="32">
        <f t="shared" si="59"/>
        <v>0</v>
      </c>
      <c r="AF99" s="32">
        <f t="shared" si="59"/>
        <v>0</v>
      </c>
      <c r="AG99" s="32">
        <f t="shared" si="59"/>
        <v>0</v>
      </c>
      <c r="AH99" s="32">
        <f t="shared" si="59"/>
        <v>0</v>
      </c>
      <c r="AI99" s="32">
        <f t="shared" si="59"/>
        <v>9</v>
      </c>
      <c r="AJ99" s="32">
        <f t="shared" si="59"/>
        <v>8</v>
      </c>
      <c r="AK99" s="32">
        <f t="shared" si="59"/>
        <v>8</v>
      </c>
      <c r="AL99" s="32">
        <f t="shared" si="59"/>
        <v>8</v>
      </c>
      <c r="AM99" s="32">
        <f t="shared" si="59"/>
        <v>7</v>
      </c>
      <c r="AN99" s="32">
        <f t="shared" si="59"/>
        <v>7</v>
      </c>
      <c r="AO99" s="32">
        <f t="shared" si="59"/>
        <v>7</v>
      </c>
      <c r="AP99" s="32">
        <f t="shared" si="59"/>
        <v>7</v>
      </c>
      <c r="AQ99" s="32">
        <f t="shared" si="59"/>
        <v>7</v>
      </c>
      <c r="AR99" s="32">
        <f t="shared" si="59"/>
        <v>0</v>
      </c>
      <c r="AS99" s="32">
        <f t="shared" si="59"/>
        <v>0</v>
      </c>
      <c r="AT99" s="32">
        <f t="shared" si="59"/>
        <v>0</v>
      </c>
      <c r="AU99" s="32">
        <f t="shared" si="60"/>
        <v>0</v>
      </c>
      <c r="AV99" s="32">
        <f t="shared" si="60"/>
        <v>0</v>
      </c>
      <c r="AW99" s="32">
        <f t="shared" si="60"/>
        <v>0</v>
      </c>
      <c r="AX99" s="32">
        <f t="shared" si="60"/>
        <v>0</v>
      </c>
      <c r="AY99" s="32">
        <f t="shared" si="60"/>
        <v>0</v>
      </c>
      <c r="AZ99" s="32">
        <f t="shared" si="60"/>
        <v>0</v>
      </c>
      <c r="BA99" s="32">
        <f t="shared" si="60"/>
        <v>0</v>
      </c>
      <c r="BB99" s="32">
        <f t="shared" si="60"/>
        <v>0</v>
      </c>
      <c r="BC99" s="32">
        <f t="shared" si="60"/>
        <v>0</v>
      </c>
      <c r="BD99" s="105">
        <f t="shared" si="61"/>
        <v>68</v>
      </c>
      <c r="BF99" s="62" t="s">
        <v>171</v>
      </c>
      <c r="BG99" s="105">
        <v>48</v>
      </c>
      <c r="BH99" s="117"/>
    </row>
    <row r="100" spans="1:60" ht="12.75">
      <c r="A100" s="62" t="str">
        <f t="shared" si="54"/>
        <v>Eric</v>
      </c>
      <c r="B100" s="32">
        <f aca="true" t="shared" si="67" ref="B100:Z100">IF(B$89=40,0,B56)</f>
        <v>7</v>
      </c>
      <c r="C100" s="32">
        <f t="shared" si="67"/>
        <v>8</v>
      </c>
      <c r="D100" s="32">
        <f t="shared" si="67"/>
        <v>8</v>
      </c>
      <c r="E100" s="32">
        <f t="shared" si="67"/>
        <v>9</v>
      </c>
      <c r="F100" s="32">
        <f t="shared" si="67"/>
        <v>10</v>
      </c>
      <c r="G100" s="32">
        <f t="shared" si="67"/>
        <v>7</v>
      </c>
      <c r="H100" s="32">
        <f t="shared" si="67"/>
        <v>7</v>
      </c>
      <c r="I100" s="32">
        <f t="shared" si="67"/>
        <v>7</v>
      </c>
      <c r="J100" s="32">
        <f t="shared" si="67"/>
        <v>7</v>
      </c>
      <c r="K100" s="32">
        <f t="shared" si="67"/>
        <v>9</v>
      </c>
      <c r="L100" s="32">
        <f t="shared" si="67"/>
        <v>8</v>
      </c>
      <c r="M100" s="32">
        <f t="shared" si="67"/>
        <v>5</v>
      </c>
      <c r="N100" s="32">
        <f t="shared" si="67"/>
        <v>21</v>
      </c>
      <c r="O100" s="32">
        <f t="shared" si="67"/>
        <v>0</v>
      </c>
      <c r="P100" s="32">
        <f t="shared" si="67"/>
        <v>0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 t="shared" si="67"/>
        <v>0</v>
      </c>
      <c r="X100" s="32">
        <f t="shared" si="67"/>
        <v>0</v>
      </c>
      <c r="Y100" s="32">
        <f t="shared" si="67"/>
        <v>0</v>
      </c>
      <c r="Z100" s="101">
        <f t="shared" si="67"/>
        <v>0</v>
      </c>
      <c r="AA100" s="99"/>
      <c r="AB100" s="109">
        <v>6</v>
      </c>
      <c r="AC100" s="132">
        <v>2</v>
      </c>
      <c r="AD100" s="62" t="str">
        <f t="shared" si="56"/>
        <v>Eric</v>
      </c>
      <c r="AE100" s="32">
        <f t="shared" si="59"/>
        <v>0</v>
      </c>
      <c r="AF100" s="32">
        <f t="shared" si="59"/>
        <v>0</v>
      </c>
      <c r="AG100" s="32">
        <f t="shared" si="59"/>
        <v>0</v>
      </c>
      <c r="AH100" s="32">
        <f t="shared" si="59"/>
        <v>0</v>
      </c>
      <c r="AI100" s="32">
        <f t="shared" si="59"/>
        <v>8</v>
      </c>
      <c r="AJ100" s="32">
        <f t="shared" si="59"/>
        <v>8</v>
      </c>
      <c r="AK100" s="32">
        <f t="shared" si="59"/>
        <v>8</v>
      </c>
      <c r="AL100" s="32">
        <f t="shared" si="59"/>
        <v>7</v>
      </c>
      <c r="AM100" s="32">
        <f t="shared" si="59"/>
        <v>7</v>
      </c>
      <c r="AN100" s="32">
        <f t="shared" si="59"/>
        <v>7</v>
      </c>
      <c r="AO100" s="32">
        <f t="shared" si="59"/>
        <v>7</v>
      </c>
      <c r="AP100" s="32">
        <f t="shared" si="59"/>
        <v>7</v>
      </c>
      <c r="AQ100" s="32">
        <f t="shared" si="59"/>
        <v>5</v>
      </c>
      <c r="AR100" s="32">
        <f t="shared" si="59"/>
        <v>0</v>
      </c>
      <c r="AS100" s="32">
        <f t="shared" si="59"/>
        <v>0</v>
      </c>
      <c r="AT100" s="32">
        <f t="shared" si="59"/>
        <v>0</v>
      </c>
      <c r="AU100" s="32">
        <f t="shared" si="60"/>
        <v>0</v>
      </c>
      <c r="AV100" s="32">
        <f t="shared" si="60"/>
        <v>0</v>
      </c>
      <c r="AW100" s="32">
        <f t="shared" si="60"/>
        <v>0</v>
      </c>
      <c r="AX100" s="32">
        <f t="shared" si="60"/>
        <v>0</v>
      </c>
      <c r="AY100" s="32">
        <f t="shared" si="60"/>
        <v>0</v>
      </c>
      <c r="AZ100" s="32">
        <f t="shared" si="60"/>
        <v>0</v>
      </c>
      <c r="BA100" s="32">
        <f t="shared" si="60"/>
        <v>0</v>
      </c>
      <c r="BB100" s="32">
        <f t="shared" si="60"/>
        <v>0</v>
      </c>
      <c r="BC100" s="32">
        <f t="shared" si="60"/>
        <v>0</v>
      </c>
      <c r="BD100" s="105">
        <f t="shared" si="61"/>
        <v>64</v>
      </c>
      <c r="BF100" s="62" t="s">
        <v>165</v>
      </c>
      <c r="BG100" s="105">
        <v>50</v>
      </c>
      <c r="BH100" s="117"/>
    </row>
    <row r="101" spans="1:60" ht="12.75">
      <c r="A101" s="62" t="str">
        <f t="shared" si="54"/>
        <v>Eric Boonacker</v>
      </c>
      <c r="B101" s="32">
        <f aca="true" t="shared" si="68" ref="B101:Z101">IF(B$89=40,0,B57)</f>
        <v>7</v>
      </c>
      <c r="C101" s="32">
        <f t="shared" si="68"/>
        <v>8</v>
      </c>
      <c r="D101" s="32">
        <f t="shared" si="68"/>
        <v>8</v>
      </c>
      <c r="E101" s="32">
        <f t="shared" si="68"/>
        <v>9</v>
      </c>
      <c r="F101" s="32">
        <f t="shared" si="68"/>
        <v>10</v>
      </c>
      <c r="G101" s="32">
        <f t="shared" si="68"/>
        <v>7</v>
      </c>
      <c r="H101" s="32">
        <f t="shared" si="68"/>
        <v>7</v>
      </c>
      <c r="I101" s="32">
        <f t="shared" si="68"/>
        <v>7</v>
      </c>
      <c r="J101" s="32">
        <f t="shared" si="68"/>
        <v>7</v>
      </c>
      <c r="K101" s="32">
        <f t="shared" si="68"/>
        <v>9</v>
      </c>
      <c r="L101" s="32">
        <f t="shared" si="68"/>
        <v>8</v>
      </c>
      <c r="M101" s="32">
        <f t="shared" si="68"/>
        <v>12</v>
      </c>
      <c r="N101" s="32">
        <f t="shared" si="68"/>
        <v>21</v>
      </c>
      <c r="O101" s="32">
        <f t="shared" si="68"/>
        <v>0</v>
      </c>
      <c r="P101" s="32">
        <f t="shared" si="68"/>
        <v>0</v>
      </c>
      <c r="Q101" s="32">
        <f t="shared" si="68"/>
        <v>0</v>
      </c>
      <c r="R101" s="32">
        <f t="shared" si="68"/>
        <v>0</v>
      </c>
      <c r="S101" s="32">
        <f t="shared" si="68"/>
        <v>0</v>
      </c>
      <c r="T101" s="32">
        <f t="shared" si="68"/>
        <v>0</v>
      </c>
      <c r="U101" s="32">
        <f t="shared" si="68"/>
        <v>0</v>
      </c>
      <c r="V101" s="32">
        <f t="shared" si="68"/>
        <v>0</v>
      </c>
      <c r="W101" s="32">
        <f t="shared" si="68"/>
        <v>0</v>
      </c>
      <c r="X101" s="32">
        <f t="shared" si="68"/>
        <v>0</v>
      </c>
      <c r="Y101" s="32">
        <f t="shared" si="68"/>
        <v>0</v>
      </c>
      <c r="Z101" s="101">
        <f t="shared" si="68"/>
        <v>0</v>
      </c>
      <c r="AA101" s="99"/>
      <c r="AB101" s="109">
        <v>7</v>
      </c>
      <c r="AC101" s="132">
        <v>2</v>
      </c>
      <c r="AD101" s="62" t="str">
        <f t="shared" si="56"/>
        <v>Eric Boonacker</v>
      </c>
      <c r="AE101" s="32">
        <f t="shared" si="59"/>
        <v>0</v>
      </c>
      <c r="AF101" s="32">
        <f t="shared" si="59"/>
        <v>0</v>
      </c>
      <c r="AG101" s="32">
        <f t="shared" si="59"/>
        <v>0</v>
      </c>
      <c r="AH101" s="32">
        <f t="shared" si="59"/>
        <v>0</v>
      </c>
      <c r="AI101" s="32">
        <f t="shared" si="59"/>
        <v>9</v>
      </c>
      <c r="AJ101" s="32">
        <f t="shared" si="59"/>
        <v>8</v>
      </c>
      <c r="AK101" s="32">
        <f t="shared" si="59"/>
        <v>8</v>
      </c>
      <c r="AL101" s="32">
        <f t="shared" si="59"/>
        <v>8</v>
      </c>
      <c r="AM101" s="32">
        <f t="shared" si="59"/>
        <v>7</v>
      </c>
      <c r="AN101" s="32">
        <f t="shared" si="59"/>
        <v>7</v>
      </c>
      <c r="AO101" s="32">
        <f t="shared" si="59"/>
        <v>7</v>
      </c>
      <c r="AP101" s="32">
        <f t="shared" si="59"/>
        <v>7</v>
      </c>
      <c r="AQ101" s="32">
        <f t="shared" si="59"/>
        <v>7</v>
      </c>
      <c r="AR101" s="32">
        <f t="shared" si="59"/>
        <v>0</v>
      </c>
      <c r="AS101" s="32">
        <f t="shared" si="59"/>
        <v>0</v>
      </c>
      <c r="AT101" s="32">
        <f t="shared" si="59"/>
        <v>0</v>
      </c>
      <c r="AU101" s="32">
        <f t="shared" si="60"/>
        <v>0</v>
      </c>
      <c r="AV101" s="32">
        <f t="shared" si="60"/>
        <v>0</v>
      </c>
      <c r="AW101" s="32">
        <f t="shared" si="60"/>
        <v>0</v>
      </c>
      <c r="AX101" s="32">
        <f t="shared" si="60"/>
        <v>0</v>
      </c>
      <c r="AY101" s="32">
        <f t="shared" si="60"/>
        <v>0</v>
      </c>
      <c r="AZ101" s="32">
        <f t="shared" si="60"/>
        <v>0</v>
      </c>
      <c r="BA101" s="32">
        <f t="shared" si="60"/>
        <v>0</v>
      </c>
      <c r="BB101" s="32">
        <f t="shared" si="60"/>
        <v>0</v>
      </c>
      <c r="BC101" s="32">
        <f t="shared" si="60"/>
        <v>0</v>
      </c>
      <c r="BD101" s="105">
        <f t="shared" si="61"/>
        <v>68</v>
      </c>
      <c r="BF101" s="62" t="s">
        <v>178</v>
      </c>
      <c r="BG101" s="105">
        <v>60</v>
      </c>
      <c r="BH101" s="117"/>
    </row>
    <row r="102" spans="1:60" ht="12.75">
      <c r="A102" s="62" t="str">
        <f t="shared" si="54"/>
        <v>Eric Mulder</v>
      </c>
      <c r="B102" s="32">
        <f aca="true" t="shared" si="69" ref="B102:Z103">IF(B$89=40,0,B58)</f>
        <v>7</v>
      </c>
      <c r="C102" s="32">
        <f t="shared" si="69"/>
        <v>8</v>
      </c>
      <c r="D102" s="32">
        <f t="shared" si="69"/>
        <v>8</v>
      </c>
      <c r="E102" s="32">
        <f t="shared" si="69"/>
        <v>9</v>
      </c>
      <c r="F102" s="32">
        <f t="shared" si="69"/>
        <v>10</v>
      </c>
      <c r="G102" s="32">
        <f t="shared" si="69"/>
        <v>7</v>
      </c>
      <c r="H102" s="32">
        <f t="shared" si="69"/>
        <v>7</v>
      </c>
      <c r="I102" s="32">
        <f t="shared" si="69"/>
        <v>7</v>
      </c>
      <c r="J102" s="32">
        <f t="shared" si="69"/>
        <v>7</v>
      </c>
      <c r="K102" s="32">
        <f t="shared" si="69"/>
        <v>9</v>
      </c>
      <c r="L102" s="32">
        <f t="shared" si="69"/>
        <v>8</v>
      </c>
      <c r="M102" s="32">
        <f t="shared" si="69"/>
        <v>12</v>
      </c>
      <c r="N102" s="32">
        <f t="shared" si="69"/>
        <v>21</v>
      </c>
      <c r="O102" s="32">
        <f t="shared" si="69"/>
        <v>0</v>
      </c>
      <c r="P102" s="32">
        <f t="shared" si="69"/>
        <v>0</v>
      </c>
      <c r="Q102" s="32">
        <f t="shared" si="69"/>
        <v>0</v>
      </c>
      <c r="R102" s="32">
        <f t="shared" si="69"/>
        <v>0</v>
      </c>
      <c r="S102" s="32">
        <f t="shared" si="69"/>
        <v>0</v>
      </c>
      <c r="T102" s="32">
        <f t="shared" si="69"/>
        <v>0</v>
      </c>
      <c r="U102" s="32">
        <f t="shared" si="69"/>
        <v>0</v>
      </c>
      <c r="V102" s="32">
        <f t="shared" si="69"/>
        <v>0</v>
      </c>
      <c r="W102" s="32">
        <f t="shared" si="69"/>
        <v>0</v>
      </c>
      <c r="X102" s="32">
        <f t="shared" si="69"/>
        <v>0</v>
      </c>
      <c r="Y102" s="32">
        <f t="shared" si="69"/>
        <v>0</v>
      </c>
      <c r="Z102" s="101">
        <f t="shared" si="69"/>
        <v>0</v>
      </c>
      <c r="AA102" s="99"/>
      <c r="AB102" s="109">
        <v>8</v>
      </c>
      <c r="AC102" s="132">
        <v>2</v>
      </c>
      <c r="AD102" s="62" t="str">
        <f t="shared" si="56"/>
        <v>Eric Mulder</v>
      </c>
      <c r="AE102" s="32">
        <f t="shared" si="59"/>
        <v>0</v>
      </c>
      <c r="AF102" s="32">
        <f t="shared" si="59"/>
        <v>0</v>
      </c>
      <c r="AG102" s="32">
        <f t="shared" si="59"/>
        <v>0</v>
      </c>
      <c r="AH102" s="32">
        <f t="shared" si="59"/>
        <v>0</v>
      </c>
      <c r="AI102" s="32">
        <f t="shared" si="59"/>
        <v>9</v>
      </c>
      <c r="AJ102" s="32">
        <f t="shared" si="59"/>
        <v>8</v>
      </c>
      <c r="AK102" s="32">
        <f t="shared" si="59"/>
        <v>8</v>
      </c>
      <c r="AL102" s="32">
        <f t="shared" si="59"/>
        <v>8</v>
      </c>
      <c r="AM102" s="32">
        <f t="shared" si="59"/>
        <v>7</v>
      </c>
      <c r="AN102" s="32">
        <f t="shared" si="59"/>
        <v>7</v>
      </c>
      <c r="AO102" s="32">
        <f t="shared" si="59"/>
        <v>7</v>
      </c>
      <c r="AP102" s="32">
        <f t="shared" si="59"/>
        <v>7</v>
      </c>
      <c r="AQ102" s="32">
        <f t="shared" si="59"/>
        <v>7</v>
      </c>
      <c r="AR102" s="32">
        <f t="shared" si="59"/>
        <v>0</v>
      </c>
      <c r="AS102" s="32">
        <f t="shared" si="59"/>
        <v>0</v>
      </c>
      <c r="AT102" s="32">
        <f t="shared" si="59"/>
        <v>0</v>
      </c>
      <c r="AU102" s="32">
        <f t="shared" si="60"/>
        <v>0</v>
      </c>
      <c r="AV102" s="32">
        <f t="shared" si="60"/>
        <v>0</v>
      </c>
      <c r="AW102" s="32">
        <f t="shared" si="60"/>
        <v>0</v>
      </c>
      <c r="AX102" s="32">
        <f t="shared" si="60"/>
        <v>0</v>
      </c>
      <c r="AY102" s="32">
        <f t="shared" si="60"/>
        <v>0</v>
      </c>
      <c r="AZ102" s="32">
        <f t="shared" si="60"/>
        <v>0</v>
      </c>
      <c r="BA102" s="32">
        <f t="shared" si="60"/>
        <v>0</v>
      </c>
      <c r="BB102" s="32">
        <f t="shared" si="60"/>
        <v>0</v>
      </c>
      <c r="BC102" s="32">
        <f t="shared" si="60"/>
        <v>0</v>
      </c>
      <c r="BD102" s="105">
        <f t="shared" si="61"/>
        <v>68</v>
      </c>
      <c r="BF102" s="62" t="s">
        <v>146</v>
      </c>
      <c r="BG102" s="105">
        <v>63</v>
      </c>
      <c r="BH102" s="117"/>
    </row>
    <row r="103" spans="1:60" ht="12.75">
      <c r="A103" s="62" t="str">
        <f t="shared" si="54"/>
        <v>Hans en Cor Semeins</v>
      </c>
      <c r="B103" s="32">
        <f aca="true" t="shared" si="70" ref="B103:Z103">IF(B$89=40,0,B59)</f>
        <v>7</v>
      </c>
      <c r="C103" s="32">
        <f t="shared" si="70"/>
        <v>8</v>
      </c>
      <c r="D103" s="32">
        <f t="shared" si="70"/>
        <v>8</v>
      </c>
      <c r="E103" s="32">
        <f t="shared" si="69"/>
        <v>9</v>
      </c>
      <c r="F103" s="32">
        <f t="shared" si="70"/>
        <v>10</v>
      </c>
      <c r="G103" s="32">
        <f t="shared" si="70"/>
        <v>7</v>
      </c>
      <c r="H103" s="32">
        <f t="shared" si="70"/>
        <v>7</v>
      </c>
      <c r="I103" s="32">
        <f t="shared" si="70"/>
        <v>7</v>
      </c>
      <c r="J103" s="32">
        <f t="shared" si="70"/>
        <v>7</v>
      </c>
      <c r="K103" s="32">
        <f t="shared" si="70"/>
        <v>9</v>
      </c>
      <c r="L103" s="32">
        <f t="shared" si="70"/>
        <v>8</v>
      </c>
      <c r="M103" s="32">
        <f t="shared" si="70"/>
        <v>12</v>
      </c>
      <c r="N103" s="32">
        <f t="shared" si="70"/>
        <v>4</v>
      </c>
      <c r="O103" s="32">
        <f t="shared" si="70"/>
        <v>0</v>
      </c>
      <c r="P103" s="32">
        <f t="shared" si="70"/>
        <v>0</v>
      </c>
      <c r="Q103" s="32">
        <f t="shared" si="70"/>
        <v>0</v>
      </c>
      <c r="R103" s="32">
        <f t="shared" si="70"/>
        <v>0</v>
      </c>
      <c r="S103" s="32">
        <f t="shared" si="70"/>
        <v>0</v>
      </c>
      <c r="T103" s="32">
        <f t="shared" si="70"/>
        <v>0</v>
      </c>
      <c r="U103" s="32">
        <f t="shared" si="70"/>
        <v>0</v>
      </c>
      <c r="V103" s="32">
        <f t="shared" si="70"/>
        <v>0</v>
      </c>
      <c r="W103" s="32">
        <f t="shared" si="70"/>
        <v>0</v>
      </c>
      <c r="X103" s="32">
        <f t="shared" si="70"/>
        <v>0</v>
      </c>
      <c r="Y103" s="32">
        <f t="shared" si="70"/>
        <v>0</v>
      </c>
      <c r="Z103" s="101">
        <f t="shared" si="70"/>
        <v>0</v>
      </c>
      <c r="AA103" s="99"/>
      <c r="AB103" s="109">
        <v>9</v>
      </c>
      <c r="AC103" s="132">
        <v>3</v>
      </c>
      <c r="AD103" s="62" t="str">
        <f t="shared" si="56"/>
        <v>Hans en Cor Semeins</v>
      </c>
      <c r="AE103" s="32">
        <f t="shared" si="59"/>
        <v>0</v>
      </c>
      <c r="AF103" s="32">
        <f t="shared" si="59"/>
        <v>0</v>
      </c>
      <c r="AG103" s="32">
        <f t="shared" si="59"/>
        <v>0</v>
      </c>
      <c r="AH103" s="32">
        <f t="shared" si="59"/>
        <v>0</v>
      </c>
      <c r="AI103" s="32">
        <f t="shared" si="59"/>
        <v>8</v>
      </c>
      <c r="AJ103" s="32">
        <f t="shared" si="59"/>
        <v>8</v>
      </c>
      <c r="AK103" s="32">
        <f t="shared" si="59"/>
        <v>8</v>
      </c>
      <c r="AL103" s="32">
        <f t="shared" si="59"/>
        <v>7</v>
      </c>
      <c r="AM103" s="32">
        <f t="shared" si="59"/>
        <v>7</v>
      </c>
      <c r="AN103" s="32">
        <f t="shared" si="59"/>
        <v>7</v>
      </c>
      <c r="AO103" s="32">
        <f t="shared" si="59"/>
        <v>7</v>
      </c>
      <c r="AP103" s="32">
        <f t="shared" si="59"/>
        <v>7</v>
      </c>
      <c r="AQ103" s="32">
        <f t="shared" si="59"/>
        <v>4</v>
      </c>
      <c r="AR103" s="32">
        <f t="shared" si="59"/>
        <v>0</v>
      </c>
      <c r="AS103" s="32">
        <f t="shared" si="59"/>
        <v>0</v>
      </c>
      <c r="AT103" s="32">
        <f t="shared" si="59"/>
        <v>0</v>
      </c>
      <c r="AU103" s="32">
        <f t="shared" si="60"/>
        <v>0</v>
      </c>
      <c r="AV103" s="32">
        <f t="shared" si="60"/>
        <v>0</v>
      </c>
      <c r="AW103" s="32">
        <f t="shared" si="60"/>
        <v>0</v>
      </c>
      <c r="AX103" s="32">
        <f t="shared" si="60"/>
        <v>0</v>
      </c>
      <c r="AY103" s="32">
        <f t="shared" si="60"/>
        <v>0</v>
      </c>
      <c r="AZ103" s="32">
        <f t="shared" si="60"/>
        <v>0</v>
      </c>
      <c r="BA103" s="32">
        <f t="shared" si="60"/>
        <v>0</v>
      </c>
      <c r="BB103" s="32">
        <f t="shared" si="60"/>
        <v>0</v>
      </c>
      <c r="BC103" s="32">
        <f t="shared" si="60"/>
        <v>0</v>
      </c>
      <c r="BD103" s="105">
        <f t="shared" si="61"/>
        <v>63</v>
      </c>
      <c r="BF103" s="62" t="s">
        <v>184</v>
      </c>
      <c r="BG103" s="105">
        <v>64</v>
      </c>
      <c r="BH103" s="117"/>
    </row>
    <row r="104" spans="1:60" ht="12.75">
      <c r="A104" s="62" t="str">
        <f t="shared" si="54"/>
        <v>Henk Klein Overmeer</v>
      </c>
      <c r="B104" s="32">
        <f aca="true" t="shared" si="71" ref="B104:Z104">IF(B$89=40,0,B60)</f>
        <v>7</v>
      </c>
      <c r="C104" s="32">
        <f t="shared" si="71"/>
        <v>8</v>
      </c>
      <c r="D104" s="32">
        <f t="shared" si="71"/>
        <v>8</v>
      </c>
      <c r="E104" s="32">
        <f t="shared" si="71"/>
        <v>9</v>
      </c>
      <c r="F104" s="32">
        <f t="shared" si="71"/>
        <v>10</v>
      </c>
      <c r="G104" s="32">
        <f t="shared" si="71"/>
        <v>7</v>
      </c>
      <c r="H104" s="32">
        <f t="shared" si="71"/>
        <v>7</v>
      </c>
      <c r="I104" s="32">
        <f t="shared" si="71"/>
        <v>7</v>
      </c>
      <c r="J104" s="32">
        <f t="shared" si="71"/>
        <v>7</v>
      </c>
      <c r="K104" s="32">
        <f t="shared" si="71"/>
        <v>9</v>
      </c>
      <c r="L104" s="32">
        <f t="shared" si="71"/>
        <v>7</v>
      </c>
      <c r="M104" s="32">
        <f t="shared" si="71"/>
        <v>8</v>
      </c>
      <c r="N104" s="32">
        <f t="shared" si="71"/>
        <v>7</v>
      </c>
      <c r="O104" s="32">
        <f t="shared" si="71"/>
        <v>0</v>
      </c>
      <c r="P104" s="32">
        <f t="shared" si="71"/>
        <v>0</v>
      </c>
      <c r="Q104" s="32">
        <f t="shared" si="71"/>
        <v>0</v>
      </c>
      <c r="R104" s="32">
        <f t="shared" si="71"/>
        <v>0</v>
      </c>
      <c r="S104" s="32">
        <f t="shared" si="71"/>
        <v>0</v>
      </c>
      <c r="T104" s="32">
        <f t="shared" si="71"/>
        <v>0</v>
      </c>
      <c r="U104" s="32">
        <f t="shared" si="71"/>
        <v>0</v>
      </c>
      <c r="V104" s="32">
        <f t="shared" si="71"/>
        <v>0</v>
      </c>
      <c r="W104" s="32">
        <f t="shared" si="71"/>
        <v>0</v>
      </c>
      <c r="X104" s="32">
        <f t="shared" si="71"/>
        <v>0</v>
      </c>
      <c r="Y104" s="32">
        <f t="shared" si="71"/>
        <v>0</v>
      </c>
      <c r="Z104" s="101">
        <f t="shared" si="71"/>
        <v>0</v>
      </c>
      <c r="AA104" s="99"/>
      <c r="AB104" s="109">
        <v>10</v>
      </c>
      <c r="AC104" s="132">
        <v>3</v>
      </c>
      <c r="AD104" s="62" t="str">
        <f t="shared" si="56"/>
        <v>Henk Klein Overmeer</v>
      </c>
      <c r="AE104" s="32">
        <f t="shared" si="59"/>
        <v>0</v>
      </c>
      <c r="AF104" s="32">
        <f t="shared" si="59"/>
        <v>0</v>
      </c>
      <c r="AG104" s="32">
        <f t="shared" si="59"/>
        <v>0</v>
      </c>
      <c r="AH104" s="32">
        <f t="shared" si="59"/>
        <v>0</v>
      </c>
      <c r="AI104" s="32">
        <f t="shared" si="59"/>
        <v>8</v>
      </c>
      <c r="AJ104" s="32">
        <f t="shared" si="59"/>
        <v>8</v>
      </c>
      <c r="AK104" s="32">
        <f t="shared" si="59"/>
        <v>7</v>
      </c>
      <c r="AL104" s="32">
        <f t="shared" si="59"/>
        <v>7</v>
      </c>
      <c r="AM104" s="32">
        <f t="shared" si="59"/>
        <v>7</v>
      </c>
      <c r="AN104" s="32">
        <f t="shared" si="59"/>
        <v>7</v>
      </c>
      <c r="AO104" s="32">
        <f t="shared" si="59"/>
        <v>7</v>
      </c>
      <c r="AP104" s="32">
        <f t="shared" si="59"/>
        <v>7</v>
      </c>
      <c r="AQ104" s="32">
        <f t="shared" si="59"/>
        <v>7</v>
      </c>
      <c r="AR104" s="32">
        <f t="shared" si="59"/>
        <v>0</v>
      </c>
      <c r="AS104" s="32">
        <f t="shared" si="59"/>
        <v>0</v>
      </c>
      <c r="AT104" s="32">
        <f t="shared" si="59"/>
        <v>0</v>
      </c>
      <c r="AU104" s="32">
        <f t="shared" si="60"/>
        <v>0</v>
      </c>
      <c r="AV104" s="32">
        <f t="shared" si="60"/>
        <v>0</v>
      </c>
      <c r="AW104" s="32">
        <f t="shared" si="60"/>
        <v>0</v>
      </c>
      <c r="AX104" s="32">
        <f t="shared" si="60"/>
        <v>0</v>
      </c>
      <c r="AY104" s="32">
        <f t="shared" si="60"/>
        <v>0</v>
      </c>
      <c r="AZ104" s="32">
        <f t="shared" si="60"/>
        <v>0</v>
      </c>
      <c r="BA104" s="32">
        <f t="shared" si="60"/>
        <v>0</v>
      </c>
      <c r="BB104" s="32">
        <f t="shared" si="60"/>
        <v>0</v>
      </c>
      <c r="BC104" s="32">
        <f t="shared" si="60"/>
        <v>0</v>
      </c>
      <c r="BD104" s="105">
        <f t="shared" si="61"/>
        <v>65</v>
      </c>
      <c r="BF104" s="62" t="s">
        <v>154</v>
      </c>
      <c r="BG104" s="105">
        <v>65</v>
      </c>
      <c r="BH104" s="117"/>
    </row>
    <row r="105" spans="1:60" ht="12.75">
      <c r="A105" s="62" t="str">
        <f t="shared" si="54"/>
        <v>Jeroen Dijks</v>
      </c>
      <c r="B105" s="32">
        <f aca="true" t="shared" si="72" ref="B105:Z105">IF(B$89=40,0,B61)</f>
        <v>3</v>
      </c>
      <c r="C105" s="32">
        <f t="shared" si="72"/>
        <v>2</v>
      </c>
      <c r="D105" s="32">
        <f t="shared" si="72"/>
        <v>8</v>
      </c>
      <c r="E105" s="32">
        <f t="shared" si="72"/>
        <v>5</v>
      </c>
      <c r="F105" s="32">
        <f t="shared" si="72"/>
        <v>1</v>
      </c>
      <c r="G105" s="32">
        <f t="shared" si="72"/>
        <v>2</v>
      </c>
      <c r="H105" s="32">
        <f t="shared" si="72"/>
        <v>3</v>
      </c>
      <c r="I105" s="32">
        <f t="shared" si="72"/>
        <v>3</v>
      </c>
      <c r="J105" s="32">
        <f t="shared" si="72"/>
        <v>3</v>
      </c>
      <c r="K105" s="32">
        <f t="shared" si="72"/>
        <v>1</v>
      </c>
      <c r="L105" s="32">
        <f t="shared" si="72"/>
        <v>1</v>
      </c>
      <c r="M105" s="32">
        <f t="shared" si="72"/>
        <v>4</v>
      </c>
      <c r="N105" s="32">
        <f t="shared" si="72"/>
        <v>21</v>
      </c>
      <c r="O105" s="32">
        <f t="shared" si="72"/>
        <v>0</v>
      </c>
      <c r="P105" s="32">
        <f t="shared" si="72"/>
        <v>0</v>
      </c>
      <c r="Q105" s="32">
        <f t="shared" si="72"/>
        <v>0</v>
      </c>
      <c r="R105" s="32">
        <f t="shared" si="72"/>
        <v>0</v>
      </c>
      <c r="S105" s="32">
        <f t="shared" si="72"/>
        <v>0</v>
      </c>
      <c r="T105" s="32">
        <f t="shared" si="72"/>
        <v>0</v>
      </c>
      <c r="U105" s="32">
        <f t="shared" si="72"/>
        <v>0</v>
      </c>
      <c r="V105" s="32">
        <f t="shared" si="72"/>
        <v>0</v>
      </c>
      <c r="W105" s="32">
        <f t="shared" si="72"/>
        <v>0</v>
      </c>
      <c r="X105" s="32">
        <f t="shared" si="72"/>
        <v>0</v>
      </c>
      <c r="Y105" s="32">
        <f t="shared" si="72"/>
        <v>0</v>
      </c>
      <c r="Z105" s="101">
        <f t="shared" si="72"/>
        <v>0</v>
      </c>
      <c r="AA105" s="99"/>
      <c r="AB105" s="109">
        <v>11</v>
      </c>
      <c r="AC105" s="132">
        <v>3</v>
      </c>
      <c r="AD105" s="62" t="str">
        <f t="shared" si="56"/>
        <v>Jeroen Dijks</v>
      </c>
      <c r="AE105" s="32">
        <f t="shared" si="59"/>
        <v>0</v>
      </c>
      <c r="AF105" s="32">
        <f t="shared" si="59"/>
        <v>0</v>
      </c>
      <c r="AG105" s="32">
        <f t="shared" si="59"/>
        <v>0</v>
      </c>
      <c r="AH105" s="32">
        <f t="shared" si="59"/>
        <v>0</v>
      </c>
      <c r="AI105" s="32">
        <f t="shared" si="59"/>
        <v>3</v>
      </c>
      <c r="AJ105" s="32">
        <f t="shared" si="59"/>
        <v>3</v>
      </c>
      <c r="AK105" s="32">
        <f t="shared" si="59"/>
        <v>3</v>
      </c>
      <c r="AL105" s="32">
        <f t="shared" si="59"/>
        <v>3</v>
      </c>
      <c r="AM105" s="32">
        <f t="shared" si="59"/>
        <v>2</v>
      </c>
      <c r="AN105" s="32">
        <f t="shared" si="59"/>
        <v>2</v>
      </c>
      <c r="AO105" s="32">
        <f t="shared" si="59"/>
        <v>1</v>
      </c>
      <c r="AP105" s="32">
        <f t="shared" si="59"/>
        <v>1</v>
      </c>
      <c r="AQ105" s="32">
        <f t="shared" si="59"/>
        <v>1</v>
      </c>
      <c r="AR105" s="32">
        <f t="shared" si="59"/>
        <v>0</v>
      </c>
      <c r="AS105" s="32">
        <f t="shared" si="59"/>
        <v>0</v>
      </c>
      <c r="AT105" s="32">
        <f t="shared" si="59"/>
        <v>0</v>
      </c>
      <c r="AU105" s="32">
        <f t="shared" si="60"/>
        <v>0</v>
      </c>
      <c r="AV105" s="32">
        <f t="shared" si="60"/>
        <v>0</v>
      </c>
      <c r="AW105" s="32">
        <f t="shared" si="60"/>
        <v>0</v>
      </c>
      <c r="AX105" s="32">
        <f t="shared" si="60"/>
        <v>0</v>
      </c>
      <c r="AY105" s="32">
        <f t="shared" si="60"/>
        <v>0</v>
      </c>
      <c r="AZ105" s="32">
        <f t="shared" si="60"/>
        <v>0</v>
      </c>
      <c r="BA105" s="32">
        <f t="shared" si="60"/>
        <v>0</v>
      </c>
      <c r="BB105" s="32">
        <f t="shared" si="60"/>
        <v>0</v>
      </c>
      <c r="BC105" s="32">
        <f t="shared" si="60"/>
        <v>0</v>
      </c>
      <c r="BD105" s="105">
        <f t="shared" si="61"/>
        <v>19</v>
      </c>
      <c r="BF105" s="62" t="s">
        <v>181</v>
      </c>
      <c r="BG105" s="105">
        <v>65</v>
      </c>
      <c r="BH105" s="117"/>
    </row>
    <row r="106" spans="1:60" ht="12.75">
      <c r="A106" s="62" t="str">
        <f t="shared" si="54"/>
        <v>Kevin Weeren</v>
      </c>
      <c r="B106" s="32">
        <f aca="true" t="shared" si="73" ref="B106:Z106">IF(B$89=40,0,B62)</f>
        <v>7</v>
      </c>
      <c r="C106" s="32">
        <f t="shared" si="73"/>
        <v>8</v>
      </c>
      <c r="D106" s="32">
        <f t="shared" si="73"/>
        <v>8</v>
      </c>
      <c r="E106" s="32">
        <f t="shared" si="73"/>
        <v>9</v>
      </c>
      <c r="F106" s="32">
        <f t="shared" si="73"/>
        <v>10</v>
      </c>
      <c r="G106" s="32">
        <f t="shared" si="73"/>
        <v>7</v>
      </c>
      <c r="H106" s="32">
        <f t="shared" si="73"/>
        <v>7</v>
      </c>
      <c r="I106" s="32">
        <f t="shared" si="73"/>
        <v>7</v>
      </c>
      <c r="J106" s="32">
        <f t="shared" si="73"/>
        <v>7</v>
      </c>
      <c r="K106" s="32">
        <f t="shared" si="73"/>
        <v>9</v>
      </c>
      <c r="L106" s="32">
        <f t="shared" si="73"/>
        <v>8</v>
      </c>
      <c r="M106" s="32">
        <f t="shared" si="73"/>
        <v>12</v>
      </c>
      <c r="N106" s="32">
        <f t="shared" si="73"/>
        <v>21</v>
      </c>
      <c r="O106" s="32">
        <f t="shared" si="73"/>
        <v>0</v>
      </c>
      <c r="P106" s="32">
        <f t="shared" si="73"/>
        <v>0</v>
      </c>
      <c r="Q106" s="32">
        <f t="shared" si="73"/>
        <v>0</v>
      </c>
      <c r="R106" s="32">
        <f t="shared" si="73"/>
        <v>0</v>
      </c>
      <c r="S106" s="32">
        <f t="shared" si="73"/>
        <v>0</v>
      </c>
      <c r="T106" s="32">
        <f t="shared" si="73"/>
        <v>0</v>
      </c>
      <c r="U106" s="32">
        <f t="shared" si="73"/>
        <v>0</v>
      </c>
      <c r="V106" s="32">
        <f t="shared" si="73"/>
        <v>0</v>
      </c>
      <c r="W106" s="32">
        <f t="shared" si="73"/>
        <v>0</v>
      </c>
      <c r="X106" s="32">
        <f t="shared" si="73"/>
        <v>0</v>
      </c>
      <c r="Y106" s="32">
        <f t="shared" si="73"/>
        <v>0</v>
      </c>
      <c r="Z106" s="101">
        <f t="shared" si="73"/>
        <v>0</v>
      </c>
      <c r="AA106" s="99"/>
      <c r="AB106" s="109">
        <v>12</v>
      </c>
      <c r="AC106" s="132">
        <v>4</v>
      </c>
      <c r="AD106" s="62" t="str">
        <f t="shared" si="56"/>
        <v>Kevin Weeren</v>
      </c>
      <c r="AE106" s="32">
        <f t="shared" si="59"/>
        <v>0</v>
      </c>
      <c r="AF106" s="32">
        <f t="shared" si="59"/>
        <v>0</v>
      </c>
      <c r="AG106" s="32">
        <f t="shared" si="59"/>
        <v>0</v>
      </c>
      <c r="AH106" s="32">
        <f t="shared" si="59"/>
        <v>0</v>
      </c>
      <c r="AI106" s="32">
        <f t="shared" si="59"/>
        <v>9</v>
      </c>
      <c r="AJ106" s="32">
        <f t="shared" si="59"/>
        <v>8</v>
      </c>
      <c r="AK106" s="32">
        <f t="shared" si="59"/>
        <v>8</v>
      </c>
      <c r="AL106" s="32">
        <f t="shared" si="59"/>
        <v>8</v>
      </c>
      <c r="AM106" s="32">
        <f t="shared" si="59"/>
        <v>7</v>
      </c>
      <c r="AN106" s="32">
        <f t="shared" si="59"/>
        <v>7</v>
      </c>
      <c r="AO106" s="32">
        <f t="shared" si="59"/>
        <v>7</v>
      </c>
      <c r="AP106" s="32">
        <f t="shared" si="59"/>
        <v>7</v>
      </c>
      <c r="AQ106" s="32">
        <f t="shared" si="59"/>
        <v>7</v>
      </c>
      <c r="AR106" s="32">
        <f t="shared" si="59"/>
        <v>0</v>
      </c>
      <c r="AS106" s="32">
        <f t="shared" si="59"/>
        <v>0</v>
      </c>
      <c r="AT106" s="32">
        <f t="shared" si="59"/>
        <v>0</v>
      </c>
      <c r="AU106" s="32">
        <f t="shared" si="60"/>
        <v>0</v>
      </c>
      <c r="AV106" s="32">
        <f t="shared" si="60"/>
        <v>0</v>
      </c>
      <c r="AW106" s="32">
        <f t="shared" si="60"/>
        <v>0</v>
      </c>
      <c r="AX106" s="32">
        <f t="shared" si="60"/>
        <v>0</v>
      </c>
      <c r="AY106" s="32">
        <f t="shared" si="60"/>
        <v>0</v>
      </c>
      <c r="AZ106" s="32">
        <f t="shared" si="60"/>
        <v>0</v>
      </c>
      <c r="BA106" s="32">
        <f t="shared" si="60"/>
        <v>0</v>
      </c>
      <c r="BB106" s="32">
        <f t="shared" si="60"/>
        <v>0</v>
      </c>
      <c r="BC106" s="32">
        <f t="shared" si="60"/>
        <v>0</v>
      </c>
      <c r="BD106" s="105">
        <f t="shared" si="61"/>
        <v>68</v>
      </c>
      <c r="BF106" s="62" t="s">
        <v>161</v>
      </c>
      <c r="BG106" s="105">
        <v>67</v>
      </c>
      <c r="BH106" s="117"/>
    </row>
    <row r="107" spans="1:60" ht="12.75">
      <c r="A107" s="62" t="str">
        <f t="shared" si="54"/>
        <v>Klaas Akkerman</v>
      </c>
      <c r="B107" s="32">
        <f aca="true" t="shared" si="74" ref="B107:Z107">IF(B$89=40,0,B63)</f>
        <v>7</v>
      </c>
      <c r="C107" s="32">
        <f t="shared" si="74"/>
        <v>8</v>
      </c>
      <c r="D107" s="32">
        <f t="shared" si="74"/>
        <v>8</v>
      </c>
      <c r="E107" s="32">
        <f t="shared" si="74"/>
        <v>9</v>
      </c>
      <c r="F107" s="32">
        <f t="shared" si="74"/>
        <v>10</v>
      </c>
      <c r="G107" s="32">
        <f t="shared" si="74"/>
        <v>7</v>
      </c>
      <c r="H107" s="32">
        <f t="shared" si="74"/>
        <v>7</v>
      </c>
      <c r="I107" s="32">
        <f t="shared" si="74"/>
        <v>7</v>
      </c>
      <c r="J107" s="32">
        <f t="shared" si="74"/>
        <v>7</v>
      </c>
      <c r="K107" s="32">
        <f t="shared" si="74"/>
        <v>9</v>
      </c>
      <c r="L107" s="32">
        <f t="shared" si="74"/>
        <v>8</v>
      </c>
      <c r="M107" s="32">
        <f t="shared" si="74"/>
        <v>12</v>
      </c>
      <c r="N107" s="32">
        <f t="shared" si="74"/>
        <v>21</v>
      </c>
      <c r="O107" s="32">
        <f t="shared" si="74"/>
        <v>0</v>
      </c>
      <c r="P107" s="32">
        <f t="shared" si="74"/>
        <v>0</v>
      </c>
      <c r="Q107" s="32">
        <f t="shared" si="74"/>
        <v>0</v>
      </c>
      <c r="R107" s="32">
        <f t="shared" si="74"/>
        <v>0</v>
      </c>
      <c r="S107" s="32">
        <f t="shared" si="74"/>
        <v>0</v>
      </c>
      <c r="T107" s="32">
        <f t="shared" si="74"/>
        <v>0</v>
      </c>
      <c r="U107" s="32">
        <f t="shared" si="74"/>
        <v>0</v>
      </c>
      <c r="V107" s="32">
        <f t="shared" si="74"/>
        <v>0</v>
      </c>
      <c r="W107" s="32">
        <f t="shared" si="74"/>
        <v>0</v>
      </c>
      <c r="X107" s="32">
        <f t="shared" si="74"/>
        <v>0</v>
      </c>
      <c r="Y107" s="32">
        <f t="shared" si="74"/>
        <v>0</v>
      </c>
      <c r="Z107" s="101">
        <f t="shared" si="74"/>
        <v>0</v>
      </c>
      <c r="AA107" s="99"/>
      <c r="AB107" s="109">
        <v>13</v>
      </c>
      <c r="AC107" s="132">
        <v>4</v>
      </c>
      <c r="AD107" s="62" t="str">
        <f t="shared" si="56"/>
        <v>Klaas Akkerman</v>
      </c>
      <c r="AE107" s="32">
        <f t="shared" si="59"/>
        <v>0</v>
      </c>
      <c r="AF107" s="32">
        <f t="shared" si="59"/>
        <v>0</v>
      </c>
      <c r="AG107" s="32">
        <f t="shared" si="59"/>
        <v>0</v>
      </c>
      <c r="AH107" s="32">
        <f t="shared" si="59"/>
        <v>0</v>
      </c>
      <c r="AI107" s="32">
        <f t="shared" si="59"/>
        <v>9</v>
      </c>
      <c r="AJ107" s="32">
        <f t="shared" si="59"/>
        <v>8</v>
      </c>
      <c r="AK107" s="32">
        <f t="shared" si="59"/>
        <v>8</v>
      </c>
      <c r="AL107" s="32">
        <f t="shared" si="59"/>
        <v>8</v>
      </c>
      <c r="AM107" s="32">
        <f t="shared" si="59"/>
        <v>7</v>
      </c>
      <c r="AN107" s="32">
        <f t="shared" si="59"/>
        <v>7</v>
      </c>
      <c r="AO107" s="32">
        <f t="shared" si="59"/>
        <v>7</v>
      </c>
      <c r="AP107" s="32">
        <f t="shared" si="59"/>
        <v>7</v>
      </c>
      <c r="AQ107" s="32">
        <f t="shared" si="59"/>
        <v>7</v>
      </c>
      <c r="AR107" s="32">
        <f t="shared" si="59"/>
        <v>0</v>
      </c>
      <c r="AS107" s="32">
        <f t="shared" si="59"/>
        <v>0</v>
      </c>
      <c r="AT107" s="32">
        <f t="shared" si="59"/>
        <v>0</v>
      </c>
      <c r="AU107" s="32">
        <f t="shared" si="60"/>
        <v>0</v>
      </c>
      <c r="AV107" s="32">
        <f t="shared" si="60"/>
        <v>0</v>
      </c>
      <c r="AW107" s="32">
        <f t="shared" si="60"/>
        <v>0</v>
      </c>
      <c r="AX107" s="32">
        <f t="shared" si="60"/>
        <v>0</v>
      </c>
      <c r="AY107" s="32">
        <f t="shared" si="60"/>
        <v>0</v>
      </c>
      <c r="AZ107" s="32">
        <f t="shared" si="60"/>
        <v>0</v>
      </c>
      <c r="BA107" s="32">
        <f t="shared" si="60"/>
        <v>0</v>
      </c>
      <c r="BB107" s="32">
        <f t="shared" si="60"/>
        <v>0</v>
      </c>
      <c r="BC107" s="32">
        <f t="shared" si="60"/>
        <v>0</v>
      </c>
      <c r="BD107" s="105">
        <f t="shared" si="61"/>
        <v>68</v>
      </c>
      <c r="BF107" s="62" t="s">
        <v>151</v>
      </c>
      <c r="BG107" s="105">
        <v>68</v>
      </c>
      <c r="BH107" s="117"/>
    </row>
    <row r="108" spans="1:60" ht="12.75">
      <c r="A108" s="62" t="str">
        <f t="shared" si="54"/>
        <v>Klaas Wijma</v>
      </c>
      <c r="B108" s="32">
        <f aca="true" t="shared" si="75" ref="B108:Z108">IF(B$89=40,0,B64)</f>
        <v>2</v>
      </c>
      <c r="C108" s="32">
        <f t="shared" si="75"/>
        <v>3</v>
      </c>
      <c r="D108" s="32">
        <f t="shared" si="75"/>
        <v>1</v>
      </c>
      <c r="E108" s="32">
        <f t="shared" si="75"/>
        <v>3</v>
      </c>
      <c r="F108" s="32">
        <f t="shared" si="75"/>
        <v>5</v>
      </c>
      <c r="G108" s="32">
        <f t="shared" si="75"/>
        <v>3</v>
      </c>
      <c r="H108" s="32">
        <f t="shared" si="75"/>
        <v>7</v>
      </c>
      <c r="I108" s="32">
        <f t="shared" si="75"/>
        <v>2</v>
      </c>
      <c r="J108" s="32">
        <f t="shared" si="75"/>
        <v>1</v>
      </c>
      <c r="K108" s="32">
        <f t="shared" si="75"/>
        <v>7</v>
      </c>
      <c r="L108" s="32">
        <f t="shared" si="75"/>
        <v>8</v>
      </c>
      <c r="M108" s="32">
        <f t="shared" si="75"/>
        <v>9</v>
      </c>
      <c r="N108" s="32">
        <f t="shared" si="75"/>
        <v>6</v>
      </c>
      <c r="O108" s="32">
        <f t="shared" si="75"/>
        <v>0</v>
      </c>
      <c r="P108" s="32">
        <f t="shared" si="75"/>
        <v>0</v>
      </c>
      <c r="Q108" s="32">
        <f t="shared" si="75"/>
        <v>0</v>
      </c>
      <c r="R108" s="32">
        <f t="shared" si="75"/>
        <v>0</v>
      </c>
      <c r="S108" s="32">
        <f t="shared" si="75"/>
        <v>0</v>
      </c>
      <c r="T108" s="32">
        <f t="shared" si="75"/>
        <v>0</v>
      </c>
      <c r="U108" s="32">
        <f t="shared" si="75"/>
        <v>0</v>
      </c>
      <c r="V108" s="32">
        <f t="shared" si="75"/>
        <v>0</v>
      </c>
      <c r="W108" s="32">
        <f t="shared" si="75"/>
        <v>0</v>
      </c>
      <c r="X108" s="32">
        <f t="shared" si="75"/>
        <v>0</v>
      </c>
      <c r="Y108" s="32">
        <f t="shared" si="75"/>
        <v>0</v>
      </c>
      <c r="Z108" s="101">
        <f t="shared" si="75"/>
        <v>0</v>
      </c>
      <c r="AA108" s="99"/>
      <c r="AB108" s="109">
        <v>14</v>
      </c>
      <c r="AC108" s="132">
        <v>4</v>
      </c>
      <c r="AD108" s="62" t="str">
        <f t="shared" si="56"/>
        <v>Klaas Wijma</v>
      </c>
      <c r="AE108" s="32">
        <f t="shared" si="59"/>
        <v>0</v>
      </c>
      <c r="AF108" s="32">
        <f t="shared" si="59"/>
        <v>0</v>
      </c>
      <c r="AG108" s="32">
        <f t="shared" si="59"/>
        <v>0</v>
      </c>
      <c r="AH108" s="32">
        <f t="shared" si="59"/>
        <v>0</v>
      </c>
      <c r="AI108" s="32">
        <f t="shared" si="59"/>
        <v>6</v>
      </c>
      <c r="AJ108" s="32">
        <f t="shared" si="59"/>
        <v>5</v>
      </c>
      <c r="AK108" s="32">
        <f t="shared" si="59"/>
        <v>3</v>
      </c>
      <c r="AL108" s="32">
        <f t="shared" si="59"/>
        <v>3</v>
      </c>
      <c r="AM108" s="32">
        <f t="shared" si="59"/>
        <v>3</v>
      </c>
      <c r="AN108" s="32">
        <f t="shared" si="59"/>
        <v>2</v>
      </c>
      <c r="AO108" s="32">
        <f t="shared" si="59"/>
        <v>2</v>
      </c>
      <c r="AP108" s="32">
        <f t="shared" si="59"/>
        <v>1</v>
      </c>
      <c r="AQ108" s="32">
        <f t="shared" si="59"/>
        <v>1</v>
      </c>
      <c r="AR108" s="32">
        <f t="shared" si="59"/>
        <v>0</v>
      </c>
      <c r="AS108" s="32">
        <f t="shared" si="59"/>
        <v>0</v>
      </c>
      <c r="AT108" s="32">
        <f t="shared" si="59"/>
        <v>0</v>
      </c>
      <c r="AU108" s="32">
        <f t="shared" si="60"/>
        <v>0</v>
      </c>
      <c r="AV108" s="32">
        <f t="shared" si="60"/>
        <v>0</v>
      </c>
      <c r="AW108" s="32">
        <f t="shared" si="60"/>
        <v>0</v>
      </c>
      <c r="AX108" s="32">
        <f t="shared" si="60"/>
        <v>0</v>
      </c>
      <c r="AY108" s="32">
        <f t="shared" si="60"/>
        <v>0</v>
      </c>
      <c r="AZ108" s="32">
        <f t="shared" si="60"/>
        <v>0</v>
      </c>
      <c r="BA108" s="32">
        <f t="shared" si="60"/>
        <v>0</v>
      </c>
      <c r="BB108" s="32">
        <f t="shared" si="60"/>
        <v>0</v>
      </c>
      <c r="BC108" s="32">
        <f t="shared" si="60"/>
        <v>0</v>
      </c>
      <c r="BD108" s="105">
        <f t="shared" si="61"/>
        <v>26</v>
      </c>
      <c r="BF108" s="62" t="s">
        <v>158</v>
      </c>
      <c r="BG108" s="105">
        <v>68</v>
      </c>
      <c r="BH108" s="117"/>
    </row>
    <row r="109" spans="1:60" ht="12.75">
      <c r="A109" s="62" t="str">
        <f t="shared" si="54"/>
        <v>Leo Kion</v>
      </c>
      <c r="B109" s="32">
        <f aca="true" t="shared" si="76" ref="B109:Z109">IF(B$89=40,0,B65)</f>
        <v>1</v>
      </c>
      <c r="C109" s="32">
        <f t="shared" si="76"/>
        <v>4</v>
      </c>
      <c r="D109" s="32">
        <f t="shared" si="76"/>
        <v>4</v>
      </c>
      <c r="E109" s="32">
        <f>IF(E$89=40,0,E65)</f>
        <v>9</v>
      </c>
      <c r="F109" s="32">
        <f t="shared" si="76"/>
        <v>3</v>
      </c>
      <c r="G109" s="32">
        <f t="shared" si="76"/>
        <v>4</v>
      </c>
      <c r="H109" s="32">
        <f t="shared" si="76"/>
        <v>2</v>
      </c>
      <c r="I109" s="32">
        <f t="shared" si="76"/>
        <v>7</v>
      </c>
      <c r="J109" s="32">
        <f t="shared" si="76"/>
        <v>5</v>
      </c>
      <c r="K109" s="32">
        <f t="shared" si="76"/>
        <v>2</v>
      </c>
      <c r="L109" s="32">
        <f t="shared" si="76"/>
        <v>2</v>
      </c>
      <c r="M109" s="32">
        <f t="shared" si="76"/>
        <v>2</v>
      </c>
      <c r="N109" s="32">
        <f t="shared" si="76"/>
        <v>2</v>
      </c>
      <c r="O109" s="32">
        <f t="shared" si="76"/>
        <v>0</v>
      </c>
      <c r="P109" s="32">
        <f t="shared" si="76"/>
        <v>0</v>
      </c>
      <c r="Q109" s="32">
        <f t="shared" si="76"/>
        <v>0</v>
      </c>
      <c r="R109" s="32">
        <f t="shared" si="76"/>
        <v>0</v>
      </c>
      <c r="S109" s="32">
        <f t="shared" si="76"/>
        <v>0</v>
      </c>
      <c r="T109" s="32">
        <f t="shared" si="76"/>
        <v>0</v>
      </c>
      <c r="U109" s="32">
        <f t="shared" si="76"/>
        <v>0</v>
      </c>
      <c r="V109" s="32">
        <f t="shared" si="76"/>
        <v>0</v>
      </c>
      <c r="W109" s="32">
        <f t="shared" si="76"/>
        <v>0</v>
      </c>
      <c r="X109" s="32">
        <f t="shared" si="76"/>
        <v>0</v>
      </c>
      <c r="Y109" s="32">
        <f t="shared" si="76"/>
        <v>0</v>
      </c>
      <c r="Z109" s="101">
        <f t="shared" si="76"/>
        <v>0</v>
      </c>
      <c r="AA109" s="99"/>
      <c r="AB109" s="109">
        <v>15</v>
      </c>
      <c r="AC109" s="132">
        <v>5</v>
      </c>
      <c r="AD109" s="62" t="str">
        <f t="shared" si="56"/>
        <v>Leo Kion</v>
      </c>
      <c r="AE109" s="32">
        <f>IF(AE$92&lt;=$AA$96,0,LARGE($B109:$Z109,AE$92))</f>
        <v>0</v>
      </c>
      <c r="AF109" s="32">
        <f>IF(AF$92&lt;=$AA$96,0,LARGE($B109:$Z109,AF$92))</f>
        <v>0</v>
      </c>
      <c r="AG109" s="32">
        <f aca="true" t="shared" si="77" ref="AG109:AV109">IF(AG$92&lt;=$AA$96,0,LARGE($B109:$Z109,AG$92))</f>
        <v>0</v>
      </c>
      <c r="AH109" s="32">
        <f t="shared" si="77"/>
        <v>0</v>
      </c>
      <c r="AI109" s="32">
        <f t="shared" si="77"/>
        <v>4</v>
      </c>
      <c r="AJ109" s="32">
        <f t="shared" si="77"/>
        <v>4</v>
      </c>
      <c r="AK109" s="32">
        <f t="shared" si="77"/>
        <v>3</v>
      </c>
      <c r="AL109" s="32">
        <f t="shared" si="77"/>
        <v>2</v>
      </c>
      <c r="AM109" s="32">
        <f t="shared" si="77"/>
        <v>2</v>
      </c>
      <c r="AN109" s="32">
        <f t="shared" si="77"/>
        <v>2</v>
      </c>
      <c r="AO109" s="32">
        <f t="shared" si="77"/>
        <v>2</v>
      </c>
      <c r="AP109" s="32">
        <f t="shared" si="77"/>
        <v>2</v>
      </c>
      <c r="AQ109" s="32">
        <f t="shared" si="77"/>
        <v>1</v>
      </c>
      <c r="AR109" s="32">
        <f t="shared" si="77"/>
        <v>0</v>
      </c>
      <c r="AS109" s="32">
        <f t="shared" si="77"/>
        <v>0</v>
      </c>
      <c r="AT109" s="32">
        <f t="shared" si="77"/>
        <v>0</v>
      </c>
      <c r="AU109" s="32">
        <f t="shared" si="77"/>
        <v>0</v>
      </c>
      <c r="AV109" s="32">
        <f t="shared" si="77"/>
        <v>0</v>
      </c>
      <c r="AW109" s="32">
        <f aca="true" t="shared" si="78" ref="AU109:BC132">IF(AW$92&lt;=$AA$96,0,LARGE($B109:$Z109,AW$92))</f>
        <v>0</v>
      </c>
      <c r="AX109" s="32">
        <f t="shared" si="78"/>
        <v>0</v>
      </c>
      <c r="AY109" s="32">
        <f t="shared" si="78"/>
        <v>0</v>
      </c>
      <c r="AZ109" s="32">
        <f t="shared" si="78"/>
        <v>0</v>
      </c>
      <c r="BA109" s="32">
        <f t="shared" si="78"/>
        <v>0</v>
      </c>
      <c r="BB109" s="32">
        <f t="shared" si="78"/>
        <v>0</v>
      </c>
      <c r="BC109" s="32">
        <f t="shared" si="78"/>
        <v>0</v>
      </c>
      <c r="BD109" s="105">
        <f t="shared" si="61"/>
        <v>22</v>
      </c>
      <c r="BF109" s="62" t="s">
        <v>166</v>
      </c>
      <c r="BG109" s="105">
        <v>68</v>
      </c>
      <c r="BH109" s="117"/>
    </row>
    <row r="110" spans="1:60" ht="12.75">
      <c r="A110" s="62" t="str">
        <f t="shared" si="54"/>
        <v>Luc Mossel</v>
      </c>
      <c r="B110" s="32">
        <f aca="true" t="shared" si="79" ref="B110:Z110">IF(B$89=40,0,B66)</f>
        <v>7</v>
      </c>
      <c r="C110" s="32">
        <f t="shared" si="79"/>
        <v>8</v>
      </c>
      <c r="D110" s="32">
        <f t="shared" si="79"/>
        <v>8</v>
      </c>
      <c r="E110" s="32">
        <f>IF(E$89=40,0,E66)</f>
        <v>9</v>
      </c>
      <c r="F110" s="32">
        <f t="shared" si="79"/>
        <v>10</v>
      </c>
      <c r="G110" s="32">
        <f t="shared" si="79"/>
        <v>7</v>
      </c>
      <c r="H110" s="32">
        <f t="shared" si="79"/>
        <v>7</v>
      </c>
      <c r="I110" s="32">
        <f t="shared" si="79"/>
        <v>7</v>
      </c>
      <c r="J110" s="32">
        <f t="shared" si="79"/>
        <v>7</v>
      </c>
      <c r="K110" s="32">
        <f t="shared" si="79"/>
        <v>9</v>
      </c>
      <c r="L110" s="32">
        <f t="shared" si="79"/>
        <v>8</v>
      </c>
      <c r="M110" s="32">
        <f t="shared" si="79"/>
        <v>12</v>
      </c>
      <c r="N110" s="32">
        <f t="shared" si="79"/>
        <v>21</v>
      </c>
      <c r="O110" s="32">
        <f t="shared" si="79"/>
        <v>0</v>
      </c>
      <c r="P110" s="32">
        <f t="shared" si="79"/>
        <v>0</v>
      </c>
      <c r="Q110" s="32">
        <f t="shared" si="79"/>
        <v>0</v>
      </c>
      <c r="R110" s="32">
        <f t="shared" si="79"/>
        <v>0</v>
      </c>
      <c r="S110" s="32">
        <f t="shared" si="79"/>
        <v>0</v>
      </c>
      <c r="T110" s="32">
        <f t="shared" si="79"/>
        <v>0</v>
      </c>
      <c r="U110" s="32">
        <f t="shared" si="79"/>
        <v>0</v>
      </c>
      <c r="V110" s="32">
        <f t="shared" si="79"/>
        <v>0</v>
      </c>
      <c r="W110" s="32">
        <f t="shared" si="79"/>
        <v>0</v>
      </c>
      <c r="X110" s="32">
        <f t="shared" si="79"/>
        <v>0</v>
      </c>
      <c r="Y110" s="32">
        <f t="shared" si="79"/>
        <v>0</v>
      </c>
      <c r="Z110" s="101">
        <f t="shared" si="79"/>
        <v>0</v>
      </c>
      <c r="AA110" s="99"/>
      <c r="AB110" s="109">
        <v>16</v>
      </c>
      <c r="AC110" s="132">
        <v>5</v>
      </c>
      <c r="AD110" s="62" t="str">
        <f t="shared" si="56"/>
        <v>Luc Mossel</v>
      </c>
      <c r="AE110" s="32">
        <f aca="true" t="shared" si="80" ref="AE110:AE120">IF(AE$92&lt;=$AA$96,0,LARGE($B110:$Z110,AE$92))</f>
        <v>0</v>
      </c>
      <c r="AF110" s="32">
        <f aca="true" t="shared" si="81" ref="AF110:AT124">IF(AF$92&lt;=$AA$96,0,LARGE($B110:$Z110,AF$92))</f>
        <v>0</v>
      </c>
      <c r="AG110" s="32">
        <f t="shared" si="81"/>
        <v>0</v>
      </c>
      <c r="AH110" s="32">
        <f t="shared" si="81"/>
        <v>0</v>
      </c>
      <c r="AI110" s="32">
        <f t="shared" si="81"/>
        <v>9</v>
      </c>
      <c r="AJ110" s="32">
        <f t="shared" si="81"/>
        <v>8</v>
      </c>
      <c r="AK110" s="32">
        <f t="shared" si="81"/>
        <v>8</v>
      </c>
      <c r="AL110" s="32">
        <f t="shared" si="81"/>
        <v>8</v>
      </c>
      <c r="AM110" s="32">
        <f t="shared" si="81"/>
        <v>7</v>
      </c>
      <c r="AN110" s="32">
        <f t="shared" si="81"/>
        <v>7</v>
      </c>
      <c r="AO110" s="32">
        <f t="shared" si="81"/>
        <v>7</v>
      </c>
      <c r="AP110" s="32">
        <f t="shared" si="81"/>
        <v>7</v>
      </c>
      <c r="AQ110" s="32">
        <f t="shared" si="81"/>
        <v>7</v>
      </c>
      <c r="AR110" s="32">
        <f t="shared" si="81"/>
        <v>0</v>
      </c>
      <c r="AS110" s="32">
        <f t="shared" si="81"/>
        <v>0</v>
      </c>
      <c r="AT110" s="32">
        <f t="shared" si="81"/>
        <v>0</v>
      </c>
      <c r="AU110" s="32">
        <f t="shared" si="78"/>
        <v>0</v>
      </c>
      <c r="AV110" s="32">
        <f t="shared" si="78"/>
        <v>0</v>
      </c>
      <c r="AW110" s="32">
        <f t="shared" si="78"/>
        <v>0</v>
      </c>
      <c r="AX110" s="32">
        <f t="shared" si="78"/>
        <v>0</v>
      </c>
      <c r="AY110" s="32">
        <f t="shared" si="78"/>
        <v>0</v>
      </c>
      <c r="AZ110" s="32">
        <f t="shared" si="78"/>
        <v>0</v>
      </c>
      <c r="BA110" s="32">
        <f t="shared" si="78"/>
        <v>0</v>
      </c>
      <c r="BB110" s="32">
        <f t="shared" si="78"/>
        <v>0</v>
      </c>
      <c r="BC110" s="32">
        <f t="shared" si="78"/>
        <v>0</v>
      </c>
      <c r="BD110" s="105">
        <f t="shared" si="61"/>
        <v>68</v>
      </c>
      <c r="BF110" s="62" t="s">
        <v>125</v>
      </c>
      <c r="BG110" s="105">
        <v>68</v>
      </c>
      <c r="BH110" s="117"/>
    </row>
    <row r="111" spans="1:60" ht="12.75">
      <c r="A111" s="62" t="str">
        <f t="shared" si="54"/>
        <v>Martin Oord</v>
      </c>
      <c r="B111" s="32">
        <f aca="true" t="shared" si="82" ref="B111:Z111">IF(B$89=40,0,B67)</f>
        <v>5</v>
      </c>
      <c r="C111" s="32">
        <f t="shared" si="82"/>
        <v>5</v>
      </c>
      <c r="D111" s="32">
        <f t="shared" si="82"/>
        <v>6</v>
      </c>
      <c r="E111" s="32">
        <f t="shared" si="82"/>
        <v>6</v>
      </c>
      <c r="F111" s="32">
        <f t="shared" si="82"/>
        <v>6</v>
      </c>
      <c r="G111" s="32">
        <f t="shared" si="82"/>
        <v>7</v>
      </c>
      <c r="H111" s="32">
        <f t="shared" si="82"/>
        <v>4</v>
      </c>
      <c r="I111" s="32">
        <f t="shared" si="82"/>
        <v>7</v>
      </c>
      <c r="J111" s="32">
        <f t="shared" si="82"/>
        <v>7</v>
      </c>
      <c r="K111" s="32">
        <f t="shared" si="82"/>
        <v>6</v>
      </c>
      <c r="L111" s="32">
        <f t="shared" si="82"/>
        <v>5</v>
      </c>
      <c r="M111" s="32">
        <f t="shared" si="82"/>
        <v>6</v>
      </c>
      <c r="N111" s="32">
        <f t="shared" si="82"/>
        <v>5</v>
      </c>
      <c r="O111" s="32">
        <f t="shared" si="82"/>
        <v>0</v>
      </c>
      <c r="P111" s="32">
        <f t="shared" si="82"/>
        <v>0</v>
      </c>
      <c r="Q111" s="32">
        <f t="shared" si="82"/>
        <v>0</v>
      </c>
      <c r="R111" s="32">
        <f t="shared" si="82"/>
        <v>0</v>
      </c>
      <c r="S111" s="32">
        <f t="shared" si="82"/>
        <v>0</v>
      </c>
      <c r="T111" s="32">
        <f t="shared" si="82"/>
        <v>0</v>
      </c>
      <c r="U111" s="32">
        <f t="shared" si="82"/>
        <v>0</v>
      </c>
      <c r="V111" s="32">
        <f t="shared" si="82"/>
        <v>0</v>
      </c>
      <c r="W111" s="32">
        <f t="shared" si="82"/>
        <v>0</v>
      </c>
      <c r="X111" s="32">
        <f t="shared" si="82"/>
        <v>0</v>
      </c>
      <c r="Y111" s="32">
        <f t="shared" si="82"/>
        <v>0</v>
      </c>
      <c r="Z111" s="101">
        <f t="shared" si="82"/>
        <v>0</v>
      </c>
      <c r="AA111" s="99"/>
      <c r="AB111" s="109">
        <v>17</v>
      </c>
      <c r="AC111" s="132">
        <v>5</v>
      </c>
      <c r="AD111" s="62" t="str">
        <f t="shared" si="56"/>
        <v>Martin Oord</v>
      </c>
      <c r="AE111" s="32">
        <f t="shared" si="80"/>
        <v>0</v>
      </c>
      <c r="AF111" s="32">
        <f t="shared" si="81"/>
        <v>0</v>
      </c>
      <c r="AG111" s="32">
        <f t="shared" si="81"/>
        <v>0</v>
      </c>
      <c r="AH111" s="32">
        <f t="shared" si="81"/>
        <v>0</v>
      </c>
      <c r="AI111" s="32">
        <f t="shared" si="81"/>
        <v>6</v>
      </c>
      <c r="AJ111" s="32">
        <f t="shared" si="81"/>
        <v>6</v>
      </c>
      <c r="AK111" s="32">
        <f t="shared" si="81"/>
        <v>6</v>
      </c>
      <c r="AL111" s="32">
        <f t="shared" si="81"/>
        <v>6</v>
      </c>
      <c r="AM111" s="32">
        <f t="shared" si="81"/>
        <v>5</v>
      </c>
      <c r="AN111" s="32">
        <f t="shared" si="81"/>
        <v>5</v>
      </c>
      <c r="AO111" s="32">
        <f t="shared" si="81"/>
        <v>5</v>
      </c>
      <c r="AP111" s="32">
        <f t="shared" si="81"/>
        <v>5</v>
      </c>
      <c r="AQ111" s="32">
        <f t="shared" si="81"/>
        <v>4</v>
      </c>
      <c r="AR111" s="32">
        <f t="shared" si="81"/>
        <v>0</v>
      </c>
      <c r="AS111" s="32">
        <f t="shared" si="81"/>
        <v>0</v>
      </c>
      <c r="AT111" s="32">
        <f t="shared" si="81"/>
        <v>0</v>
      </c>
      <c r="AU111" s="32">
        <f t="shared" si="78"/>
        <v>0</v>
      </c>
      <c r="AV111" s="32">
        <f t="shared" si="78"/>
        <v>0</v>
      </c>
      <c r="AW111" s="32">
        <f t="shared" si="78"/>
        <v>0</v>
      </c>
      <c r="AX111" s="32">
        <f t="shared" si="78"/>
        <v>0</v>
      </c>
      <c r="AY111" s="32">
        <f t="shared" si="78"/>
        <v>0</v>
      </c>
      <c r="AZ111" s="32">
        <f t="shared" si="78"/>
        <v>0</v>
      </c>
      <c r="BA111" s="32">
        <f t="shared" si="78"/>
        <v>0</v>
      </c>
      <c r="BB111" s="32">
        <f t="shared" si="78"/>
        <v>0</v>
      </c>
      <c r="BC111" s="32">
        <f t="shared" si="78"/>
        <v>0</v>
      </c>
      <c r="BD111" s="105">
        <f t="shared" si="61"/>
        <v>48</v>
      </c>
      <c r="BF111" s="62" t="s">
        <v>7</v>
      </c>
      <c r="BG111" s="105">
        <v>68</v>
      </c>
      <c r="BH111" s="117"/>
    </row>
    <row r="112" spans="1:60" ht="12.75">
      <c r="A112" s="62" t="str">
        <f t="shared" si="54"/>
        <v>Onno Franken</v>
      </c>
      <c r="B112" s="32">
        <f aca="true" t="shared" si="83" ref="B112:Z113">IF(B$89=40,0,B68)</f>
        <v>7</v>
      </c>
      <c r="C112" s="32">
        <f t="shared" si="83"/>
        <v>8</v>
      </c>
      <c r="D112" s="32">
        <f t="shared" si="83"/>
        <v>8</v>
      </c>
      <c r="E112" s="32">
        <f t="shared" si="83"/>
        <v>9</v>
      </c>
      <c r="F112" s="32">
        <f t="shared" si="83"/>
        <v>10</v>
      </c>
      <c r="G112" s="32">
        <f t="shared" si="83"/>
        <v>7</v>
      </c>
      <c r="H112" s="32">
        <f t="shared" si="83"/>
        <v>7</v>
      </c>
      <c r="I112" s="32">
        <f t="shared" si="83"/>
        <v>7</v>
      </c>
      <c r="J112" s="32">
        <f t="shared" si="83"/>
        <v>7</v>
      </c>
      <c r="K112" s="32">
        <f t="shared" si="83"/>
        <v>9</v>
      </c>
      <c r="L112" s="32">
        <f t="shared" si="83"/>
        <v>8</v>
      </c>
      <c r="M112" s="32">
        <f t="shared" si="83"/>
        <v>12</v>
      </c>
      <c r="N112" s="32">
        <f t="shared" si="83"/>
        <v>21</v>
      </c>
      <c r="O112" s="32">
        <f t="shared" si="83"/>
        <v>0</v>
      </c>
      <c r="P112" s="32">
        <f t="shared" si="83"/>
        <v>0</v>
      </c>
      <c r="Q112" s="32">
        <f t="shared" si="83"/>
        <v>0</v>
      </c>
      <c r="R112" s="32">
        <f t="shared" si="83"/>
        <v>0</v>
      </c>
      <c r="S112" s="32">
        <f t="shared" si="83"/>
        <v>0</v>
      </c>
      <c r="T112" s="32">
        <f t="shared" si="83"/>
        <v>0</v>
      </c>
      <c r="U112" s="32">
        <f t="shared" si="83"/>
        <v>0</v>
      </c>
      <c r="V112" s="32">
        <f t="shared" si="83"/>
        <v>0</v>
      </c>
      <c r="W112" s="32">
        <f t="shared" si="83"/>
        <v>0</v>
      </c>
      <c r="X112" s="32">
        <f t="shared" si="83"/>
        <v>0</v>
      </c>
      <c r="Y112" s="32">
        <f t="shared" si="83"/>
        <v>0</v>
      </c>
      <c r="Z112" s="101">
        <f t="shared" si="83"/>
        <v>0</v>
      </c>
      <c r="AA112" s="99"/>
      <c r="AB112" s="109">
        <v>18</v>
      </c>
      <c r="AC112" s="132">
        <v>6</v>
      </c>
      <c r="AD112" s="62" t="str">
        <f t="shared" si="56"/>
        <v>Onno Franken</v>
      </c>
      <c r="AE112" s="32">
        <f t="shared" si="80"/>
        <v>0</v>
      </c>
      <c r="AF112" s="32">
        <f t="shared" si="81"/>
        <v>0</v>
      </c>
      <c r="AG112" s="32">
        <f t="shared" si="81"/>
        <v>0</v>
      </c>
      <c r="AH112" s="32">
        <f t="shared" si="81"/>
        <v>0</v>
      </c>
      <c r="AI112" s="32">
        <f t="shared" si="81"/>
        <v>9</v>
      </c>
      <c r="AJ112" s="32">
        <f t="shared" si="81"/>
        <v>8</v>
      </c>
      <c r="AK112" s="32">
        <f t="shared" si="81"/>
        <v>8</v>
      </c>
      <c r="AL112" s="32">
        <f t="shared" si="81"/>
        <v>8</v>
      </c>
      <c r="AM112" s="32">
        <f t="shared" si="81"/>
        <v>7</v>
      </c>
      <c r="AN112" s="32">
        <f t="shared" si="81"/>
        <v>7</v>
      </c>
      <c r="AO112" s="32">
        <f t="shared" si="81"/>
        <v>7</v>
      </c>
      <c r="AP112" s="32">
        <f t="shared" si="81"/>
        <v>7</v>
      </c>
      <c r="AQ112" s="32">
        <f t="shared" si="81"/>
        <v>7</v>
      </c>
      <c r="AR112" s="32">
        <f t="shared" si="81"/>
        <v>0</v>
      </c>
      <c r="AS112" s="32">
        <f t="shared" si="81"/>
        <v>0</v>
      </c>
      <c r="AT112" s="32">
        <f t="shared" si="81"/>
        <v>0</v>
      </c>
      <c r="AU112" s="32">
        <f t="shared" si="78"/>
        <v>0</v>
      </c>
      <c r="AV112" s="32">
        <f t="shared" si="78"/>
        <v>0</v>
      </c>
      <c r="AW112" s="32">
        <f t="shared" si="78"/>
        <v>0</v>
      </c>
      <c r="AX112" s="32">
        <f t="shared" si="78"/>
        <v>0</v>
      </c>
      <c r="AY112" s="32">
        <f t="shared" si="78"/>
        <v>0</v>
      </c>
      <c r="AZ112" s="32">
        <f t="shared" si="78"/>
        <v>0</v>
      </c>
      <c r="BA112" s="32">
        <f t="shared" si="78"/>
        <v>0</v>
      </c>
      <c r="BB112" s="32">
        <f t="shared" si="78"/>
        <v>0</v>
      </c>
      <c r="BC112" s="32">
        <f t="shared" si="78"/>
        <v>0</v>
      </c>
      <c r="BD112" s="105">
        <f t="shared" si="61"/>
        <v>68</v>
      </c>
      <c r="BF112" s="62" t="s">
        <v>138</v>
      </c>
      <c r="BG112" s="105">
        <v>68</v>
      </c>
      <c r="BH112" s="117"/>
    </row>
    <row r="113" spans="1:60" ht="12.75">
      <c r="A113" s="62" t="str">
        <f t="shared" si="54"/>
        <v>Onno Vink</v>
      </c>
      <c r="B113" s="32">
        <f aca="true" t="shared" si="84" ref="B113:Z113">IF(B$89=40,0,B69)</f>
        <v>7</v>
      </c>
      <c r="C113" s="32">
        <f t="shared" si="84"/>
        <v>8</v>
      </c>
      <c r="D113" s="32">
        <f t="shared" si="84"/>
        <v>8</v>
      </c>
      <c r="E113" s="32">
        <f t="shared" si="83"/>
        <v>9</v>
      </c>
      <c r="F113" s="32">
        <f t="shared" si="84"/>
        <v>10</v>
      </c>
      <c r="G113" s="32">
        <f t="shared" si="84"/>
        <v>7</v>
      </c>
      <c r="H113" s="32">
        <f t="shared" si="84"/>
        <v>7</v>
      </c>
      <c r="I113" s="32">
        <f t="shared" si="84"/>
        <v>7</v>
      </c>
      <c r="J113" s="32">
        <f t="shared" si="84"/>
        <v>7</v>
      </c>
      <c r="K113" s="32">
        <f t="shared" si="84"/>
        <v>9</v>
      </c>
      <c r="L113" s="32">
        <f t="shared" si="84"/>
        <v>8</v>
      </c>
      <c r="M113" s="32">
        <f t="shared" si="84"/>
        <v>12</v>
      </c>
      <c r="N113" s="32">
        <f t="shared" si="84"/>
        <v>21</v>
      </c>
      <c r="O113" s="32">
        <f t="shared" si="84"/>
        <v>0</v>
      </c>
      <c r="P113" s="32">
        <f t="shared" si="84"/>
        <v>0</v>
      </c>
      <c r="Q113" s="32">
        <f t="shared" si="84"/>
        <v>0</v>
      </c>
      <c r="R113" s="32">
        <f t="shared" si="84"/>
        <v>0</v>
      </c>
      <c r="S113" s="32">
        <f t="shared" si="84"/>
        <v>0</v>
      </c>
      <c r="T113" s="32">
        <f t="shared" si="84"/>
        <v>0</v>
      </c>
      <c r="U113" s="32">
        <f t="shared" si="84"/>
        <v>0</v>
      </c>
      <c r="V113" s="32">
        <f t="shared" si="84"/>
        <v>0</v>
      </c>
      <c r="W113" s="32">
        <f t="shared" si="84"/>
        <v>0</v>
      </c>
      <c r="X113" s="32">
        <f t="shared" si="84"/>
        <v>0</v>
      </c>
      <c r="Y113" s="32">
        <f t="shared" si="84"/>
        <v>0</v>
      </c>
      <c r="Z113" s="101">
        <f t="shared" si="84"/>
        <v>0</v>
      </c>
      <c r="AA113" s="99"/>
      <c r="AB113" s="109"/>
      <c r="AC113" s="132"/>
      <c r="AD113" s="62" t="str">
        <f t="shared" si="56"/>
        <v>Onno Vink</v>
      </c>
      <c r="AE113" s="32">
        <f t="shared" si="80"/>
        <v>0</v>
      </c>
      <c r="AF113" s="32">
        <f t="shared" si="81"/>
        <v>0</v>
      </c>
      <c r="AG113" s="32">
        <f t="shared" si="81"/>
        <v>0</v>
      </c>
      <c r="AH113" s="32">
        <f t="shared" si="81"/>
        <v>0</v>
      </c>
      <c r="AI113" s="32">
        <f t="shared" si="81"/>
        <v>9</v>
      </c>
      <c r="AJ113" s="32">
        <f t="shared" si="81"/>
        <v>8</v>
      </c>
      <c r="AK113" s="32">
        <f t="shared" si="81"/>
        <v>8</v>
      </c>
      <c r="AL113" s="32">
        <f t="shared" si="81"/>
        <v>8</v>
      </c>
      <c r="AM113" s="32">
        <f t="shared" si="81"/>
        <v>7</v>
      </c>
      <c r="AN113" s="32">
        <f t="shared" si="81"/>
        <v>7</v>
      </c>
      <c r="AO113" s="32">
        <f t="shared" si="81"/>
        <v>7</v>
      </c>
      <c r="AP113" s="32">
        <f t="shared" si="81"/>
        <v>7</v>
      </c>
      <c r="AQ113" s="32">
        <f t="shared" si="81"/>
        <v>7</v>
      </c>
      <c r="AR113" s="32">
        <f t="shared" si="81"/>
        <v>0</v>
      </c>
      <c r="AS113" s="32">
        <f t="shared" si="81"/>
        <v>0</v>
      </c>
      <c r="AT113" s="32">
        <f t="shared" si="81"/>
        <v>0</v>
      </c>
      <c r="AU113" s="32">
        <f t="shared" si="78"/>
        <v>0</v>
      </c>
      <c r="AV113" s="32">
        <f t="shared" si="78"/>
        <v>0</v>
      </c>
      <c r="AW113" s="32">
        <f t="shared" si="78"/>
        <v>0</v>
      </c>
      <c r="AX113" s="32">
        <f t="shared" si="78"/>
        <v>0</v>
      </c>
      <c r="AY113" s="32">
        <f t="shared" si="78"/>
        <v>0</v>
      </c>
      <c r="AZ113" s="32">
        <f t="shared" si="78"/>
        <v>0</v>
      </c>
      <c r="BA113" s="32">
        <f t="shared" si="78"/>
        <v>0</v>
      </c>
      <c r="BB113" s="32">
        <f t="shared" si="78"/>
        <v>0</v>
      </c>
      <c r="BC113" s="32">
        <f t="shared" si="78"/>
        <v>0</v>
      </c>
      <c r="BD113" s="105">
        <f t="shared" si="61"/>
        <v>68</v>
      </c>
      <c r="BF113" s="62" t="s">
        <v>27</v>
      </c>
      <c r="BG113" s="105">
        <v>68</v>
      </c>
      <c r="BH113" s="117"/>
    </row>
    <row r="114" spans="1:60" ht="12.75">
      <c r="A114" s="62" t="str">
        <f t="shared" si="54"/>
        <v>Paul Buitenhuis</v>
      </c>
      <c r="B114" s="32">
        <f aca="true" t="shared" si="85" ref="B114:Z114">IF(B$89=40,0,B70)</f>
        <v>7</v>
      </c>
      <c r="C114" s="32">
        <f t="shared" si="85"/>
        <v>8</v>
      </c>
      <c r="D114" s="32">
        <f t="shared" si="85"/>
        <v>7</v>
      </c>
      <c r="E114" s="32">
        <f t="shared" si="85"/>
        <v>9</v>
      </c>
      <c r="F114" s="32">
        <f t="shared" si="85"/>
        <v>10</v>
      </c>
      <c r="G114" s="32">
        <f t="shared" si="85"/>
        <v>7</v>
      </c>
      <c r="H114" s="32">
        <f t="shared" si="85"/>
        <v>7</v>
      </c>
      <c r="I114" s="32">
        <f t="shared" si="85"/>
        <v>7</v>
      </c>
      <c r="J114" s="32">
        <f t="shared" si="85"/>
        <v>7</v>
      </c>
      <c r="K114" s="32">
        <f t="shared" si="85"/>
        <v>9</v>
      </c>
      <c r="L114" s="32">
        <f t="shared" si="85"/>
        <v>8</v>
      </c>
      <c r="M114" s="32">
        <f t="shared" si="85"/>
        <v>12</v>
      </c>
      <c r="N114" s="32">
        <f t="shared" si="85"/>
        <v>21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 t="shared" si="85"/>
        <v>0</v>
      </c>
      <c r="X114" s="32">
        <f t="shared" si="85"/>
        <v>0</v>
      </c>
      <c r="Y114" s="32">
        <f t="shared" si="85"/>
        <v>0</v>
      </c>
      <c r="Z114" s="101">
        <f t="shared" si="85"/>
        <v>0</v>
      </c>
      <c r="AA114" s="99"/>
      <c r="AB114" s="109"/>
      <c r="AC114" s="132"/>
      <c r="AD114" s="62" t="str">
        <f t="shared" si="56"/>
        <v>Paul Buitenhuis</v>
      </c>
      <c r="AE114" s="32">
        <f t="shared" si="80"/>
        <v>0</v>
      </c>
      <c r="AF114" s="32">
        <f t="shared" si="81"/>
        <v>0</v>
      </c>
      <c r="AG114" s="32">
        <f t="shared" si="81"/>
        <v>0</v>
      </c>
      <c r="AH114" s="32">
        <f t="shared" si="81"/>
        <v>0</v>
      </c>
      <c r="AI114" s="32">
        <f t="shared" si="81"/>
        <v>9</v>
      </c>
      <c r="AJ114" s="32">
        <f t="shared" si="81"/>
        <v>8</v>
      </c>
      <c r="AK114" s="32">
        <f t="shared" si="81"/>
        <v>8</v>
      </c>
      <c r="AL114" s="32">
        <f t="shared" si="81"/>
        <v>7</v>
      </c>
      <c r="AM114" s="32">
        <f t="shared" si="81"/>
        <v>7</v>
      </c>
      <c r="AN114" s="32">
        <f t="shared" si="81"/>
        <v>7</v>
      </c>
      <c r="AO114" s="32">
        <f t="shared" si="81"/>
        <v>7</v>
      </c>
      <c r="AP114" s="32">
        <f t="shared" si="81"/>
        <v>7</v>
      </c>
      <c r="AQ114" s="32">
        <f t="shared" si="81"/>
        <v>7</v>
      </c>
      <c r="AR114" s="32">
        <f t="shared" si="81"/>
        <v>0</v>
      </c>
      <c r="AS114" s="32">
        <f t="shared" si="81"/>
        <v>0</v>
      </c>
      <c r="AT114" s="32">
        <f t="shared" si="81"/>
        <v>0</v>
      </c>
      <c r="AU114" s="32">
        <f t="shared" si="78"/>
        <v>0</v>
      </c>
      <c r="AV114" s="32">
        <f t="shared" si="78"/>
        <v>0</v>
      </c>
      <c r="AW114" s="32">
        <f t="shared" si="78"/>
        <v>0</v>
      </c>
      <c r="AX114" s="32">
        <f t="shared" si="78"/>
        <v>0</v>
      </c>
      <c r="AY114" s="32">
        <f t="shared" si="78"/>
        <v>0</v>
      </c>
      <c r="AZ114" s="32">
        <f t="shared" si="78"/>
        <v>0</v>
      </c>
      <c r="BA114" s="32">
        <f t="shared" si="78"/>
        <v>0</v>
      </c>
      <c r="BB114" s="32">
        <f t="shared" si="78"/>
        <v>0</v>
      </c>
      <c r="BC114" s="32">
        <f t="shared" si="78"/>
        <v>0</v>
      </c>
      <c r="BD114" s="105">
        <f t="shared" si="61"/>
        <v>67</v>
      </c>
      <c r="BF114" s="62" t="s">
        <v>155</v>
      </c>
      <c r="BG114" s="105">
        <v>68</v>
      </c>
      <c r="BH114" s="117"/>
    </row>
    <row r="115" spans="1:60" ht="12.75">
      <c r="A115" s="62" t="str">
        <f t="shared" si="54"/>
        <v>Paul de Ruijter</v>
      </c>
      <c r="B115" s="32">
        <f aca="true" t="shared" si="86" ref="B115:Z115">IF(B$89=40,0,B71)</f>
        <v>7</v>
      </c>
      <c r="C115" s="32">
        <f t="shared" si="86"/>
        <v>8</v>
      </c>
      <c r="D115" s="32">
        <f t="shared" si="86"/>
        <v>2</v>
      </c>
      <c r="E115" s="32">
        <f t="shared" si="86"/>
        <v>2</v>
      </c>
      <c r="F115" s="32">
        <f t="shared" si="86"/>
        <v>7</v>
      </c>
      <c r="G115" s="32">
        <f t="shared" si="86"/>
        <v>7</v>
      </c>
      <c r="H115" s="32">
        <f t="shared" si="86"/>
        <v>7</v>
      </c>
      <c r="I115" s="32">
        <f t="shared" si="86"/>
        <v>7</v>
      </c>
      <c r="J115" s="32">
        <f t="shared" si="86"/>
        <v>7</v>
      </c>
      <c r="K115" s="32">
        <f t="shared" si="86"/>
        <v>5</v>
      </c>
      <c r="L115" s="32">
        <f t="shared" si="86"/>
        <v>6</v>
      </c>
      <c r="M115" s="32">
        <f t="shared" si="86"/>
        <v>7</v>
      </c>
      <c r="N115" s="32">
        <f t="shared" si="86"/>
        <v>3</v>
      </c>
      <c r="O115" s="32">
        <f t="shared" si="86"/>
        <v>0</v>
      </c>
      <c r="P115" s="32">
        <f t="shared" si="86"/>
        <v>0</v>
      </c>
      <c r="Q115" s="32">
        <f t="shared" si="86"/>
        <v>0</v>
      </c>
      <c r="R115" s="32">
        <f t="shared" si="86"/>
        <v>0</v>
      </c>
      <c r="S115" s="32">
        <f t="shared" si="86"/>
        <v>0</v>
      </c>
      <c r="T115" s="32">
        <f t="shared" si="86"/>
        <v>0</v>
      </c>
      <c r="U115" s="32">
        <f t="shared" si="86"/>
        <v>0</v>
      </c>
      <c r="V115" s="32">
        <f t="shared" si="86"/>
        <v>0</v>
      </c>
      <c r="W115" s="32">
        <f t="shared" si="86"/>
        <v>0</v>
      </c>
      <c r="X115" s="32">
        <f t="shared" si="86"/>
        <v>0</v>
      </c>
      <c r="Y115" s="32">
        <f t="shared" si="86"/>
        <v>0</v>
      </c>
      <c r="Z115" s="101">
        <f t="shared" si="86"/>
        <v>0</v>
      </c>
      <c r="AA115" s="99"/>
      <c r="AB115" s="109"/>
      <c r="AC115" s="132"/>
      <c r="AD115" s="62" t="str">
        <f t="shared" si="56"/>
        <v>Paul de Ruijter</v>
      </c>
      <c r="AE115" s="32">
        <f t="shared" si="80"/>
        <v>0</v>
      </c>
      <c r="AF115" s="32">
        <f t="shared" si="81"/>
        <v>0</v>
      </c>
      <c r="AG115" s="32">
        <f t="shared" si="81"/>
        <v>0</v>
      </c>
      <c r="AH115" s="32">
        <f t="shared" si="81"/>
        <v>0</v>
      </c>
      <c r="AI115" s="32">
        <f t="shared" si="81"/>
        <v>7</v>
      </c>
      <c r="AJ115" s="32">
        <f t="shared" si="81"/>
        <v>7</v>
      </c>
      <c r="AK115" s="32">
        <f t="shared" si="81"/>
        <v>7</v>
      </c>
      <c r="AL115" s="32">
        <f t="shared" si="81"/>
        <v>7</v>
      </c>
      <c r="AM115" s="32">
        <f t="shared" si="81"/>
        <v>6</v>
      </c>
      <c r="AN115" s="32">
        <f t="shared" si="81"/>
        <v>5</v>
      </c>
      <c r="AO115" s="32">
        <f t="shared" si="81"/>
        <v>3</v>
      </c>
      <c r="AP115" s="32">
        <f t="shared" si="81"/>
        <v>2</v>
      </c>
      <c r="AQ115" s="32">
        <f t="shared" si="81"/>
        <v>2</v>
      </c>
      <c r="AR115" s="32">
        <f t="shared" si="81"/>
        <v>0</v>
      </c>
      <c r="AS115" s="32">
        <f t="shared" si="81"/>
        <v>0</v>
      </c>
      <c r="AT115" s="32">
        <f t="shared" si="81"/>
        <v>0</v>
      </c>
      <c r="AU115" s="32">
        <f t="shared" si="78"/>
        <v>0</v>
      </c>
      <c r="AV115" s="32">
        <f t="shared" si="78"/>
        <v>0</v>
      </c>
      <c r="AW115" s="32">
        <f t="shared" si="78"/>
        <v>0</v>
      </c>
      <c r="AX115" s="32">
        <f t="shared" si="78"/>
        <v>0</v>
      </c>
      <c r="AY115" s="32">
        <f t="shared" si="78"/>
        <v>0</v>
      </c>
      <c r="AZ115" s="32">
        <f t="shared" si="78"/>
        <v>0</v>
      </c>
      <c r="BA115" s="32">
        <f t="shared" si="78"/>
        <v>0</v>
      </c>
      <c r="BB115" s="32">
        <f t="shared" si="78"/>
        <v>0</v>
      </c>
      <c r="BC115" s="32">
        <f t="shared" si="78"/>
        <v>0</v>
      </c>
      <c r="BD115" s="105">
        <f t="shared" si="61"/>
        <v>46</v>
      </c>
      <c r="BF115" s="62" t="s">
        <v>113</v>
      </c>
      <c r="BG115" s="105">
        <v>68</v>
      </c>
      <c r="BH115" s="117"/>
    </row>
    <row r="116" spans="1:60" ht="12.75">
      <c r="A116" s="62" t="str">
        <f t="shared" si="54"/>
        <v>Paul Simon</v>
      </c>
      <c r="B116" s="32">
        <f aca="true" t="shared" si="87" ref="B116:Z117">IF(B$89=40,0,B72)</f>
        <v>7</v>
      </c>
      <c r="C116" s="32">
        <f t="shared" si="87"/>
        <v>8</v>
      </c>
      <c r="D116" s="32">
        <f t="shared" si="87"/>
        <v>8</v>
      </c>
      <c r="E116" s="32">
        <f t="shared" si="87"/>
        <v>9</v>
      </c>
      <c r="F116" s="32">
        <f t="shared" si="87"/>
        <v>10</v>
      </c>
      <c r="G116" s="32">
        <f t="shared" si="87"/>
        <v>7</v>
      </c>
      <c r="H116" s="32">
        <f t="shared" si="87"/>
        <v>7</v>
      </c>
      <c r="I116" s="32">
        <f t="shared" si="87"/>
        <v>7</v>
      </c>
      <c r="J116" s="32">
        <f t="shared" si="87"/>
        <v>7</v>
      </c>
      <c r="K116" s="32">
        <f t="shared" si="87"/>
        <v>9</v>
      </c>
      <c r="L116" s="32">
        <f t="shared" si="87"/>
        <v>8</v>
      </c>
      <c r="M116" s="32">
        <f t="shared" si="87"/>
        <v>12</v>
      </c>
      <c r="N116" s="32">
        <f t="shared" si="87"/>
        <v>21</v>
      </c>
      <c r="O116" s="32">
        <f t="shared" si="87"/>
        <v>0</v>
      </c>
      <c r="P116" s="32">
        <f t="shared" si="87"/>
        <v>0</v>
      </c>
      <c r="Q116" s="32">
        <f t="shared" si="87"/>
        <v>0</v>
      </c>
      <c r="R116" s="32">
        <f t="shared" si="87"/>
        <v>0</v>
      </c>
      <c r="S116" s="32">
        <f t="shared" si="87"/>
        <v>0</v>
      </c>
      <c r="T116" s="32">
        <f t="shared" si="87"/>
        <v>0</v>
      </c>
      <c r="U116" s="32">
        <f t="shared" si="87"/>
        <v>0</v>
      </c>
      <c r="V116" s="32">
        <f t="shared" si="87"/>
        <v>0</v>
      </c>
      <c r="W116" s="32">
        <f t="shared" si="87"/>
        <v>0</v>
      </c>
      <c r="X116" s="32">
        <f t="shared" si="87"/>
        <v>0</v>
      </c>
      <c r="Y116" s="32">
        <f t="shared" si="87"/>
        <v>0</v>
      </c>
      <c r="Z116" s="101">
        <f t="shared" si="87"/>
        <v>0</v>
      </c>
      <c r="AA116" s="99"/>
      <c r="AB116" s="109"/>
      <c r="AC116" s="132"/>
      <c r="AD116" s="62" t="str">
        <f t="shared" si="56"/>
        <v>Paul Simon</v>
      </c>
      <c r="AE116" s="32">
        <f t="shared" si="80"/>
        <v>0</v>
      </c>
      <c r="AF116" s="32">
        <f t="shared" si="81"/>
        <v>0</v>
      </c>
      <c r="AG116" s="32">
        <f t="shared" si="81"/>
        <v>0</v>
      </c>
      <c r="AH116" s="32">
        <f t="shared" si="81"/>
        <v>0</v>
      </c>
      <c r="AI116" s="32">
        <f t="shared" si="81"/>
        <v>9</v>
      </c>
      <c r="AJ116" s="32">
        <f t="shared" si="81"/>
        <v>8</v>
      </c>
      <c r="AK116" s="32">
        <f t="shared" si="81"/>
        <v>8</v>
      </c>
      <c r="AL116" s="32">
        <f t="shared" si="81"/>
        <v>8</v>
      </c>
      <c r="AM116" s="32">
        <f t="shared" si="81"/>
        <v>7</v>
      </c>
      <c r="AN116" s="32">
        <f t="shared" si="81"/>
        <v>7</v>
      </c>
      <c r="AO116" s="32">
        <f t="shared" si="81"/>
        <v>7</v>
      </c>
      <c r="AP116" s="32">
        <f t="shared" si="81"/>
        <v>7</v>
      </c>
      <c r="AQ116" s="32">
        <f t="shared" si="81"/>
        <v>7</v>
      </c>
      <c r="AR116" s="32">
        <f t="shared" si="81"/>
        <v>0</v>
      </c>
      <c r="AS116" s="32">
        <f t="shared" si="81"/>
        <v>0</v>
      </c>
      <c r="AT116" s="32">
        <f t="shared" si="81"/>
        <v>0</v>
      </c>
      <c r="AU116" s="32">
        <f t="shared" si="78"/>
        <v>0</v>
      </c>
      <c r="AV116" s="32">
        <f t="shared" si="78"/>
        <v>0</v>
      </c>
      <c r="AW116" s="32">
        <f t="shared" si="78"/>
        <v>0</v>
      </c>
      <c r="AX116" s="32">
        <f t="shared" si="78"/>
        <v>0</v>
      </c>
      <c r="AY116" s="32">
        <f t="shared" si="78"/>
        <v>0</v>
      </c>
      <c r="AZ116" s="32">
        <f t="shared" si="78"/>
        <v>0</v>
      </c>
      <c r="BA116" s="32">
        <f t="shared" si="78"/>
        <v>0</v>
      </c>
      <c r="BB116" s="32">
        <f t="shared" si="78"/>
        <v>0</v>
      </c>
      <c r="BC116" s="32">
        <f t="shared" si="78"/>
        <v>0</v>
      </c>
      <c r="BD116" s="105">
        <f t="shared" si="61"/>
        <v>68</v>
      </c>
      <c r="BF116" s="62" t="s">
        <v>140</v>
      </c>
      <c r="BG116" s="105">
        <v>68</v>
      </c>
      <c r="BH116" s="117"/>
    </row>
    <row r="117" spans="1:60" ht="12.75">
      <c r="A117" s="62" t="str">
        <f t="shared" si="54"/>
        <v>Piet de Roo</v>
      </c>
      <c r="B117" s="32">
        <f aca="true" t="shared" si="88" ref="B117:Z117">IF(B$89=40,0,B73)</f>
        <v>7</v>
      </c>
      <c r="C117" s="32">
        <f t="shared" si="88"/>
        <v>8</v>
      </c>
      <c r="D117" s="32">
        <f t="shared" si="88"/>
        <v>8</v>
      </c>
      <c r="E117" s="32">
        <f t="shared" si="87"/>
        <v>9</v>
      </c>
      <c r="F117" s="32">
        <f t="shared" si="88"/>
        <v>10</v>
      </c>
      <c r="G117" s="32">
        <f t="shared" si="88"/>
        <v>7</v>
      </c>
      <c r="H117" s="32">
        <f t="shared" si="88"/>
        <v>7</v>
      </c>
      <c r="I117" s="32">
        <f t="shared" si="88"/>
        <v>7</v>
      </c>
      <c r="J117" s="32">
        <f t="shared" si="88"/>
        <v>7</v>
      </c>
      <c r="K117" s="32">
        <f t="shared" si="88"/>
        <v>9</v>
      </c>
      <c r="L117" s="32">
        <f t="shared" si="88"/>
        <v>8</v>
      </c>
      <c r="M117" s="32">
        <f t="shared" si="88"/>
        <v>12</v>
      </c>
      <c r="N117" s="32">
        <f t="shared" si="88"/>
        <v>21</v>
      </c>
      <c r="O117" s="32">
        <f t="shared" si="88"/>
        <v>0</v>
      </c>
      <c r="P117" s="32">
        <f t="shared" si="88"/>
        <v>0</v>
      </c>
      <c r="Q117" s="32">
        <f t="shared" si="88"/>
        <v>0</v>
      </c>
      <c r="R117" s="32">
        <f t="shared" si="88"/>
        <v>0</v>
      </c>
      <c r="S117" s="32">
        <f t="shared" si="88"/>
        <v>0</v>
      </c>
      <c r="T117" s="32">
        <f t="shared" si="88"/>
        <v>0</v>
      </c>
      <c r="U117" s="32">
        <f t="shared" si="88"/>
        <v>0</v>
      </c>
      <c r="V117" s="32">
        <f t="shared" si="88"/>
        <v>0</v>
      </c>
      <c r="W117" s="32">
        <f t="shared" si="88"/>
        <v>0</v>
      </c>
      <c r="X117" s="32">
        <f t="shared" si="88"/>
        <v>0</v>
      </c>
      <c r="Y117" s="32">
        <f t="shared" si="88"/>
        <v>0</v>
      </c>
      <c r="Z117" s="101">
        <f t="shared" si="88"/>
        <v>0</v>
      </c>
      <c r="AA117" s="99"/>
      <c r="AB117" s="109"/>
      <c r="AC117" s="132"/>
      <c r="AD117" s="62" t="str">
        <f t="shared" si="56"/>
        <v>Piet de Roo</v>
      </c>
      <c r="AE117" s="32">
        <f t="shared" si="80"/>
        <v>0</v>
      </c>
      <c r="AF117" s="32">
        <f t="shared" si="81"/>
        <v>0</v>
      </c>
      <c r="AG117" s="32">
        <f t="shared" si="81"/>
        <v>0</v>
      </c>
      <c r="AH117" s="32">
        <f t="shared" si="81"/>
        <v>0</v>
      </c>
      <c r="AI117" s="32">
        <f t="shared" si="81"/>
        <v>9</v>
      </c>
      <c r="AJ117" s="32">
        <f t="shared" si="81"/>
        <v>8</v>
      </c>
      <c r="AK117" s="32">
        <f t="shared" si="81"/>
        <v>8</v>
      </c>
      <c r="AL117" s="32">
        <f t="shared" si="81"/>
        <v>8</v>
      </c>
      <c r="AM117" s="32">
        <f t="shared" si="81"/>
        <v>7</v>
      </c>
      <c r="AN117" s="32">
        <f t="shared" si="81"/>
        <v>7</v>
      </c>
      <c r="AO117" s="32">
        <f t="shared" si="81"/>
        <v>7</v>
      </c>
      <c r="AP117" s="32">
        <f t="shared" si="81"/>
        <v>7</v>
      </c>
      <c r="AQ117" s="32">
        <f t="shared" si="81"/>
        <v>7</v>
      </c>
      <c r="AR117" s="32">
        <f t="shared" si="81"/>
        <v>0</v>
      </c>
      <c r="AS117" s="32">
        <f t="shared" si="81"/>
        <v>0</v>
      </c>
      <c r="AT117" s="32">
        <f t="shared" si="81"/>
        <v>0</v>
      </c>
      <c r="AU117" s="32">
        <f t="shared" si="78"/>
        <v>0</v>
      </c>
      <c r="AV117" s="32">
        <f t="shared" si="78"/>
        <v>0</v>
      </c>
      <c r="AW117" s="32">
        <f t="shared" si="78"/>
        <v>0</v>
      </c>
      <c r="AX117" s="32">
        <f t="shared" si="78"/>
        <v>0</v>
      </c>
      <c r="AY117" s="32">
        <f t="shared" si="78"/>
        <v>0</v>
      </c>
      <c r="AZ117" s="32">
        <f t="shared" si="78"/>
        <v>0</v>
      </c>
      <c r="BA117" s="32">
        <f t="shared" si="78"/>
        <v>0</v>
      </c>
      <c r="BB117" s="32">
        <f t="shared" si="78"/>
        <v>0</v>
      </c>
      <c r="BC117" s="32">
        <f t="shared" si="78"/>
        <v>0</v>
      </c>
      <c r="BD117" s="105">
        <f t="shared" si="61"/>
        <v>68</v>
      </c>
      <c r="BF117" s="62" t="s">
        <v>156</v>
      </c>
      <c r="BG117" s="105">
        <v>68</v>
      </c>
      <c r="BH117" s="117"/>
    </row>
    <row r="118" spans="1:60" ht="12.75">
      <c r="A118" s="62" t="str">
        <f t="shared" si="54"/>
        <v>Pieter Kroon</v>
      </c>
      <c r="B118" s="32">
        <f aca="true" t="shared" si="89" ref="B118:Z118">IF(B$89=40,0,B74)</f>
        <v>7</v>
      </c>
      <c r="C118" s="32">
        <f t="shared" si="89"/>
        <v>6</v>
      </c>
      <c r="D118" s="32">
        <f t="shared" si="89"/>
        <v>8</v>
      </c>
      <c r="E118" s="32">
        <f t="shared" si="89"/>
        <v>8</v>
      </c>
      <c r="F118" s="32">
        <f t="shared" si="89"/>
        <v>8</v>
      </c>
      <c r="G118" s="32">
        <f t="shared" si="89"/>
        <v>5</v>
      </c>
      <c r="H118" s="32">
        <f t="shared" si="89"/>
        <v>5</v>
      </c>
      <c r="I118" s="32">
        <f t="shared" si="89"/>
        <v>7</v>
      </c>
      <c r="J118" s="32">
        <f t="shared" si="89"/>
        <v>6</v>
      </c>
      <c r="K118" s="32">
        <f t="shared" si="89"/>
        <v>9</v>
      </c>
      <c r="L118" s="32">
        <f t="shared" si="89"/>
        <v>8</v>
      </c>
      <c r="M118" s="32">
        <f t="shared" si="89"/>
        <v>12</v>
      </c>
      <c r="N118" s="32">
        <f t="shared" si="89"/>
        <v>21</v>
      </c>
      <c r="O118" s="32">
        <f t="shared" si="89"/>
        <v>0</v>
      </c>
      <c r="P118" s="32">
        <f t="shared" si="89"/>
        <v>0</v>
      </c>
      <c r="Q118" s="32">
        <f t="shared" si="89"/>
        <v>0</v>
      </c>
      <c r="R118" s="32">
        <f t="shared" si="89"/>
        <v>0</v>
      </c>
      <c r="S118" s="32">
        <f t="shared" si="89"/>
        <v>0</v>
      </c>
      <c r="T118" s="32">
        <f t="shared" si="89"/>
        <v>0</v>
      </c>
      <c r="U118" s="32">
        <f t="shared" si="89"/>
        <v>0</v>
      </c>
      <c r="V118" s="32">
        <f t="shared" si="89"/>
        <v>0</v>
      </c>
      <c r="W118" s="32">
        <f t="shared" si="89"/>
        <v>0</v>
      </c>
      <c r="X118" s="32">
        <f t="shared" si="89"/>
        <v>0</v>
      </c>
      <c r="Y118" s="32">
        <f t="shared" si="89"/>
        <v>0</v>
      </c>
      <c r="Z118" s="101">
        <f t="shared" si="89"/>
        <v>0</v>
      </c>
      <c r="AA118" s="99"/>
      <c r="AB118" s="109"/>
      <c r="AC118" s="132"/>
      <c r="AD118" s="62" t="str">
        <f t="shared" si="56"/>
        <v>Pieter Kroon</v>
      </c>
      <c r="AE118" s="32">
        <f t="shared" si="80"/>
        <v>0</v>
      </c>
      <c r="AF118" s="32">
        <f t="shared" si="81"/>
        <v>0</v>
      </c>
      <c r="AG118" s="32">
        <f t="shared" si="81"/>
        <v>0</v>
      </c>
      <c r="AH118" s="32">
        <f t="shared" si="81"/>
        <v>0</v>
      </c>
      <c r="AI118" s="32">
        <f t="shared" si="81"/>
        <v>8</v>
      </c>
      <c r="AJ118" s="32">
        <f t="shared" si="81"/>
        <v>8</v>
      </c>
      <c r="AK118" s="32">
        <f t="shared" si="81"/>
        <v>8</v>
      </c>
      <c r="AL118" s="32">
        <f t="shared" si="81"/>
        <v>7</v>
      </c>
      <c r="AM118" s="32">
        <f t="shared" si="81"/>
        <v>7</v>
      </c>
      <c r="AN118" s="32">
        <f t="shared" si="81"/>
        <v>6</v>
      </c>
      <c r="AO118" s="32">
        <f t="shared" si="81"/>
        <v>6</v>
      </c>
      <c r="AP118" s="32">
        <f t="shared" si="81"/>
        <v>5</v>
      </c>
      <c r="AQ118" s="32">
        <f t="shared" si="81"/>
        <v>5</v>
      </c>
      <c r="AR118" s="32">
        <f t="shared" si="81"/>
        <v>0</v>
      </c>
      <c r="AS118" s="32">
        <f t="shared" si="81"/>
        <v>0</v>
      </c>
      <c r="AT118" s="32">
        <f t="shared" si="81"/>
        <v>0</v>
      </c>
      <c r="AU118" s="32">
        <f t="shared" si="78"/>
        <v>0</v>
      </c>
      <c r="AV118" s="32">
        <f t="shared" si="78"/>
        <v>0</v>
      </c>
      <c r="AW118" s="32">
        <f t="shared" si="78"/>
        <v>0</v>
      </c>
      <c r="AX118" s="32">
        <f t="shared" si="78"/>
        <v>0</v>
      </c>
      <c r="AY118" s="32">
        <f t="shared" si="78"/>
        <v>0</v>
      </c>
      <c r="AZ118" s="32">
        <f t="shared" si="78"/>
        <v>0</v>
      </c>
      <c r="BA118" s="32">
        <f t="shared" si="78"/>
        <v>0</v>
      </c>
      <c r="BB118" s="32">
        <f t="shared" si="78"/>
        <v>0</v>
      </c>
      <c r="BC118" s="32">
        <f t="shared" si="78"/>
        <v>0</v>
      </c>
      <c r="BD118" s="105">
        <f t="shared" si="61"/>
        <v>60</v>
      </c>
      <c r="BF118" s="62" t="s">
        <v>115</v>
      </c>
      <c r="BG118" s="105">
        <v>68</v>
      </c>
      <c r="BH118" s="117"/>
    </row>
    <row r="119" spans="1:60" ht="12.75">
      <c r="A119" s="62" t="str">
        <f t="shared" si="54"/>
        <v>R.v. Renswoud</v>
      </c>
      <c r="B119" s="32">
        <f aca="true" t="shared" si="90" ref="B119:Z119">IF(B$89=40,0,B75)</f>
        <v>7</v>
      </c>
      <c r="C119" s="32">
        <f t="shared" si="90"/>
        <v>8</v>
      </c>
      <c r="D119" s="32">
        <f t="shared" si="90"/>
        <v>8</v>
      </c>
      <c r="E119" s="32">
        <f t="shared" si="90"/>
        <v>9</v>
      </c>
      <c r="F119" s="32">
        <f t="shared" si="90"/>
        <v>10</v>
      </c>
      <c r="G119" s="32">
        <f t="shared" si="90"/>
        <v>7</v>
      </c>
      <c r="H119" s="32">
        <f t="shared" si="90"/>
        <v>7</v>
      </c>
      <c r="I119" s="32">
        <f t="shared" si="90"/>
        <v>7</v>
      </c>
      <c r="J119" s="32">
        <f t="shared" si="90"/>
        <v>7</v>
      </c>
      <c r="K119" s="32">
        <f t="shared" si="90"/>
        <v>9</v>
      </c>
      <c r="L119" s="32">
        <f t="shared" si="90"/>
        <v>8</v>
      </c>
      <c r="M119" s="32">
        <f t="shared" si="90"/>
        <v>11</v>
      </c>
      <c r="N119" s="32">
        <f t="shared" si="90"/>
        <v>21</v>
      </c>
      <c r="O119" s="32">
        <f t="shared" si="90"/>
        <v>0</v>
      </c>
      <c r="P119" s="32">
        <f t="shared" si="90"/>
        <v>0</v>
      </c>
      <c r="Q119" s="32">
        <f t="shared" si="90"/>
        <v>0</v>
      </c>
      <c r="R119" s="32">
        <f t="shared" si="90"/>
        <v>0</v>
      </c>
      <c r="S119" s="32">
        <f t="shared" si="90"/>
        <v>0</v>
      </c>
      <c r="T119" s="32">
        <f t="shared" si="90"/>
        <v>0</v>
      </c>
      <c r="U119" s="32">
        <f t="shared" si="90"/>
        <v>0</v>
      </c>
      <c r="V119" s="32">
        <f t="shared" si="90"/>
        <v>0</v>
      </c>
      <c r="W119" s="32">
        <f t="shared" si="90"/>
        <v>0</v>
      </c>
      <c r="X119" s="32">
        <f t="shared" si="90"/>
        <v>0</v>
      </c>
      <c r="Y119" s="32">
        <f t="shared" si="90"/>
        <v>0</v>
      </c>
      <c r="Z119" s="101">
        <f t="shared" si="90"/>
        <v>0</v>
      </c>
      <c r="AA119" s="99"/>
      <c r="AB119" s="109"/>
      <c r="AC119" s="132"/>
      <c r="AD119" s="62" t="str">
        <f t="shared" si="56"/>
        <v>R.v. Renswoud</v>
      </c>
      <c r="AE119" s="32">
        <f t="shared" si="80"/>
        <v>0</v>
      </c>
      <c r="AF119" s="32">
        <f t="shared" si="81"/>
        <v>0</v>
      </c>
      <c r="AG119" s="32">
        <f t="shared" si="81"/>
        <v>0</v>
      </c>
      <c r="AH119" s="32">
        <f t="shared" si="81"/>
        <v>0</v>
      </c>
      <c r="AI119" s="32">
        <f t="shared" si="81"/>
        <v>9</v>
      </c>
      <c r="AJ119" s="32">
        <f t="shared" si="81"/>
        <v>8</v>
      </c>
      <c r="AK119" s="32">
        <f t="shared" si="81"/>
        <v>8</v>
      </c>
      <c r="AL119" s="32">
        <f t="shared" si="81"/>
        <v>8</v>
      </c>
      <c r="AM119" s="32">
        <f t="shared" si="81"/>
        <v>7</v>
      </c>
      <c r="AN119" s="32">
        <f t="shared" si="81"/>
        <v>7</v>
      </c>
      <c r="AO119" s="32">
        <f t="shared" si="81"/>
        <v>7</v>
      </c>
      <c r="AP119" s="32">
        <f t="shared" si="81"/>
        <v>7</v>
      </c>
      <c r="AQ119" s="32">
        <f t="shared" si="81"/>
        <v>7</v>
      </c>
      <c r="AR119" s="32">
        <f t="shared" si="81"/>
        <v>0</v>
      </c>
      <c r="AS119" s="32">
        <f t="shared" si="81"/>
        <v>0</v>
      </c>
      <c r="AT119" s="32">
        <f t="shared" si="81"/>
        <v>0</v>
      </c>
      <c r="AU119" s="32">
        <f t="shared" si="78"/>
        <v>0</v>
      </c>
      <c r="AV119" s="32">
        <f t="shared" si="78"/>
        <v>0</v>
      </c>
      <c r="AW119" s="32">
        <f t="shared" si="78"/>
        <v>0</v>
      </c>
      <c r="AX119" s="32">
        <f t="shared" si="78"/>
        <v>0</v>
      </c>
      <c r="AY119" s="32">
        <f t="shared" si="78"/>
        <v>0</v>
      </c>
      <c r="AZ119" s="32">
        <f t="shared" si="78"/>
        <v>0</v>
      </c>
      <c r="BA119" s="32">
        <f t="shared" si="78"/>
        <v>0</v>
      </c>
      <c r="BB119" s="32">
        <f t="shared" si="78"/>
        <v>0</v>
      </c>
      <c r="BC119" s="32">
        <f t="shared" si="78"/>
        <v>0</v>
      </c>
      <c r="BD119" s="105">
        <f t="shared" si="61"/>
        <v>68</v>
      </c>
      <c r="BF119" s="62" t="s">
        <v>167</v>
      </c>
      <c r="BG119" s="105">
        <v>68</v>
      </c>
      <c r="BH119" s="117"/>
    </row>
    <row r="120" spans="1:60" ht="12.75">
      <c r="A120" s="62" t="str">
        <f t="shared" si="54"/>
        <v>Rene Visser</v>
      </c>
      <c r="B120" s="32">
        <f aca="true" t="shared" si="91" ref="B120:Z121">IF(B$89=40,0,B76)</f>
        <v>7</v>
      </c>
      <c r="C120" s="32">
        <f t="shared" si="91"/>
        <v>8</v>
      </c>
      <c r="D120" s="32">
        <f t="shared" si="91"/>
        <v>8</v>
      </c>
      <c r="E120" s="32">
        <f t="shared" si="91"/>
        <v>9</v>
      </c>
      <c r="F120" s="32">
        <f t="shared" si="91"/>
        <v>10</v>
      </c>
      <c r="G120" s="32">
        <f t="shared" si="91"/>
        <v>7</v>
      </c>
      <c r="H120" s="32">
        <f t="shared" si="91"/>
        <v>7</v>
      </c>
      <c r="I120" s="32">
        <f t="shared" si="91"/>
        <v>7</v>
      </c>
      <c r="J120" s="32">
        <f t="shared" si="91"/>
        <v>7</v>
      </c>
      <c r="K120" s="32">
        <f t="shared" si="91"/>
        <v>9</v>
      </c>
      <c r="L120" s="32">
        <f t="shared" si="91"/>
        <v>8</v>
      </c>
      <c r="M120" s="32">
        <f t="shared" si="91"/>
        <v>12</v>
      </c>
      <c r="N120" s="32">
        <f t="shared" si="91"/>
        <v>21</v>
      </c>
      <c r="O120" s="32">
        <f t="shared" si="91"/>
        <v>0</v>
      </c>
      <c r="P120" s="32">
        <f t="shared" si="91"/>
        <v>0</v>
      </c>
      <c r="Q120" s="32">
        <f t="shared" si="91"/>
        <v>0</v>
      </c>
      <c r="R120" s="32">
        <f t="shared" si="91"/>
        <v>0</v>
      </c>
      <c r="S120" s="32">
        <f t="shared" si="91"/>
        <v>0</v>
      </c>
      <c r="T120" s="32">
        <f t="shared" si="91"/>
        <v>0</v>
      </c>
      <c r="U120" s="32">
        <f t="shared" si="91"/>
        <v>0</v>
      </c>
      <c r="V120" s="32">
        <f t="shared" si="91"/>
        <v>0</v>
      </c>
      <c r="W120" s="32">
        <f t="shared" si="91"/>
        <v>0</v>
      </c>
      <c r="X120" s="32">
        <f t="shared" si="91"/>
        <v>0</v>
      </c>
      <c r="Y120" s="32">
        <f t="shared" si="91"/>
        <v>0</v>
      </c>
      <c r="Z120" s="101">
        <f t="shared" si="91"/>
        <v>0</v>
      </c>
      <c r="AA120" s="99"/>
      <c r="AB120" s="109"/>
      <c r="AC120" s="133"/>
      <c r="AD120" s="62" t="str">
        <f t="shared" si="56"/>
        <v>Rene Visser</v>
      </c>
      <c r="AE120" s="32">
        <f t="shared" si="80"/>
        <v>0</v>
      </c>
      <c r="AF120" s="32">
        <f t="shared" si="81"/>
        <v>0</v>
      </c>
      <c r="AG120" s="32">
        <f t="shared" si="81"/>
        <v>0</v>
      </c>
      <c r="AH120" s="32">
        <f t="shared" si="81"/>
        <v>0</v>
      </c>
      <c r="AI120" s="32">
        <f t="shared" si="81"/>
        <v>9</v>
      </c>
      <c r="AJ120" s="32">
        <f t="shared" si="81"/>
        <v>8</v>
      </c>
      <c r="AK120" s="32">
        <f t="shared" si="81"/>
        <v>8</v>
      </c>
      <c r="AL120" s="32">
        <f t="shared" si="81"/>
        <v>8</v>
      </c>
      <c r="AM120" s="32">
        <f t="shared" si="81"/>
        <v>7</v>
      </c>
      <c r="AN120" s="32">
        <f t="shared" si="81"/>
        <v>7</v>
      </c>
      <c r="AO120" s="32">
        <f t="shared" si="81"/>
        <v>7</v>
      </c>
      <c r="AP120" s="32">
        <f t="shared" si="81"/>
        <v>7</v>
      </c>
      <c r="AQ120" s="32">
        <f t="shared" si="81"/>
        <v>7</v>
      </c>
      <c r="AR120" s="32">
        <f t="shared" si="81"/>
        <v>0</v>
      </c>
      <c r="AS120" s="32">
        <f t="shared" si="81"/>
        <v>0</v>
      </c>
      <c r="AT120" s="32">
        <f t="shared" si="81"/>
        <v>0</v>
      </c>
      <c r="AU120" s="32">
        <f t="shared" si="78"/>
        <v>0</v>
      </c>
      <c r="AV120" s="32">
        <f t="shared" si="78"/>
        <v>0</v>
      </c>
      <c r="AW120" s="32">
        <f t="shared" si="78"/>
        <v>0</v>
      </c>
      <c r="AX120" s="32">
        <f t="shared" si="78"/>
        <v>0</v>
      </c>
      <c r="AY120" s="32">
        <f t="shared" si="78"/>
        <v>0</v>
      </c>
      <c r="AZ120" s="32">
        <f t="shared" si="78"/>
        <v>0</v>
      </c>
      <c r="BA120" s="32">
        <f t="shared" si="78"/>
        <v>0</v>
      </c>
      <c r="BB120" s="32">
        <f t="shared" si="78"/>
        <v>0</v>
      </c>
      <c r="BC120" s="32">
        <f t="shared" si="78"/>
        <v>0</v>
      </c>
      <c r="BD120" s="105">
        <f t="shared" si="61"/>
        <v>68</v>
      </c>
      <c r="BF120" s="62" t="s">
        <v>149</v>
      </c>
      <c r="BG120" s="105">
        <v>68</v>
      </c>
      <c r="BH120" s="117"/>
    </row>
    <row r="121" spans="1:60" ht="12.75">
      <c r="A121" s="62" t="str">
        <f aca="true" t="shared" si="92" ref="A121:A130">A31</f>
        <v>R-J Noordhof</v>
      </c>
      <c r="B121" s="32">
        <f aca="true" t="shared" si="93" ref="B121:Z121">IF(B$89=40,0,B77)</f>
        <v>7</v>
      </c>
      <c r="C121" s="32">
        <f t="shared" si="93"/>
        <v>8</v>
      </c>
      <c r="D121" s="32">
        <f t="shared" si="93"/>
        <v>8</v>
      </c>
      <c r="E121" s="32">
        <f t="shared" si="91"/>
        <v>9</v>
      </c>
      <c r="F121" s="32">
        <f t="shared" si="93"/>
        <v>10</v>
      </c>
      <c r="G121" s="32">
        <f t="shared" si="93"/>
        <v>7</v>
      </c>
      <c r="H121" s="32">
        <f t="shared" si="93"/>
        <v>7</v>
      </c>
      <c r="I121" s="32">
        <f t="shared" si="93"/>
        <v>7</v>
      </c>
      <c r="J121" s="32">
        <f t="shared" si="93"/>
        <v>7</v>
      </c>
      <c r="K121" s="32">
        <f t="shared" si="93"/>
        <v>9</v>
      </c>
      <c r="L121" s="32">
        <f t="shared" si="93"/>
        <v>8</v>
      </c>
      <c r="M121" s="32">
        <f t="shared" si="93"/>
        <v>12</v>
      </c>
      <c r="N121" s="32">
        <f t="shared" si="93"/>
        <v>21</v>
      </c>
      <c r="O121" s="32">
        <f t="shared" si="93"/>
        <v>0</v>
      </c>
      <c r="P121" s="32">
        <f t="shared" si="93"/>
        <v>0</v>
      </c>
      <c r="Q121" s="32">
        <f t="shared" si="93"/>
        <v>0</v>
      </c>
      <c r="R121" s="32">
        <f t="shared" si="93"/>
        <v>0</v>
      </c>
      <c r="S121" s="32">
        <f t="shared" si="93"/>
        <v>0</v>
      </c>
      <c r="T121" s="32">
        <f t="shared" si="93"/>
        <v>0</v>
      </c>
      <c r="U121" s="32">
        <f t="shared" si="93"/>
        <v>0</v>
      </c>
      <c r="V121" s="32">
        <f t="shared" si="93"/>
        <v>0</v>
      </c>
      <c r="W121" s="32">
        <f t="shared" si="93"/>
        <v>0</v>
      </c>
      <c r="X121" s="32">
        <f t="shared" si="93"/>
        <v>0</v>
      </c>
      <c r="Y121" s="32">
        <f t="shared" si="93"/>
        <v>0</v>
      </c>
      <c r="Z121" s="101">
        <f t="shared" si="93"/>
        <v>0</v>
      </c>
      <c r="AA121" s="99"/>
      <c r="AB121" s="109"/>
      <c r="AC121" s="133"/>
      <c r="AD121" s="62" t="str">
        <f aca="true" t="shared" si="94" ref="AD121:AD130">A31</f>
        <v>R-J Noordhof</v>
      </c>
      <c r="AE121" s="32">
        <f aca="true" t="shared" si="95" ref="AE121:AT132">IF(AE$92&lt;=$AA$96,0,LARGE($B121:$Z121,AE$92))</f>
        <v>0</v>
      </c>
      <c r="AF121" s="32">
        <f t="shared" si="81"/>
        <v>0</v>
      </c>
      <c r="AG121" s="32">
        <f t="shared" si="81"/>
        <v>0</v>
      </c>
      <c r="AH121" s="32">
        <f t="shared" si="81"/>
        <v>0</v>
      </c>
      <c r="AI121" s="32">
        <f t="shared" si="81"/>
        <v>9</v>
      </c>
      <c r="AJ121" s="32">
        <f t="shared" si="81"/>
        <v>8</v>
      </c>
      <c r="AK121" s="32">
        <f t="shared" si="81"/>
        <v>8</v>
      </c>
      <c r="AL121" s="32">
        <f t="shared" si="81"/>
        <v>8</v>
      </c>
      <c r="AM121" s="32">
        <f t="shared" si="81"/>
        <v>7</v>
      </c>
      <c r="AN121" s="32">
        <f t="shared" si="81"/>
        <v>7</v>
      </c>
      <c r="AO121" s="32">
        <f t="shared" si="81"/>
        <v>7</v>
      </c>
      <c r="AP121" s="32">
        <f t="shared" si="81"/>
        <v>7</v>
      </c>
      <c r="AQ121" s="32">
        <f t="shared" si="81"/>
        <v>7</v>
      </c>
      <c r="AR121" s="32">
        <f t="shared" si="81"/>
        <v>0</v>
      </c>
      <c r="AS121" s="32">
        <f t="shared" si="81"/>
        <v>0</v>
      </c>
      <c r="AT121" s="32">
        <f t="shared" si="81"/>
        <v>0</v>
      </c>
      <c r="AU121" s="32">
        <f t="shared" si="78"/>
        <v>0</v>
      </c>
      <c r="AV121" s="32">
        <f t="shared" si="78"/>
        <v>0</v>
      </c>
      <c r="AW121" s="32">
        <f t="shared" si="78"/>
        <v>0</v>
      </c>
      <c r="AX121" s="32">
        <f t="shared" si="78"/>
        <v>0</v>
      </c>
      <c r="AY121" s="32">
        <f t="shared" si="78"/>
        <v>0</v>
      </c>
      <c r="AZ121" s="32">
        <f t="shared" si="78"/>
        <v>0</v>
      </c>
      <c r="BA121" s="32">
        <f t="shared" si="78"/>
        <v>0</v>
      </c>
      <c r="BB121" s="32">
        <f t="shared" si="78"/>
        <v>0</v>
      </c>
      <c r="BC121" s="32">
        <f t="shared" si="78"/>
        <v>0</v>
      </c>
      <c r="BD121" s="105">
        <f aca="true" t="shared" si="96" ref="BD121:BD132">SUM(AE121:BC121)</f>
        <v>68</v>
      </c>
      <c r="BF121" s="62" t="s">
        <v>126</v>
      </c>
      <c r="BG121" s="105">
        <v>68</v>
      </c>
      <c r="BH121" s="117"/>
    </row>
    <row r="122" spans="1:60" ht="12.75">
      <c r="A122" s="62" t="str">
        <f t="shared" si="92"/>
        <v>Rob Meijer</v>
      </c>
      <c r="B122" s="32">
        <f aca="true" t="shared" si="97" ref="B122:Z122">IF(B$89=40,0,B78)</f>
        <v>7</v>
      </c>
      <c r="C122" s="32">
        <f t="shared" si="97"/>
        <v>8</v>
      </c>
      <c r="D122" s="32">
        <f t="shared" si="97"/>
        <v>8</v>
      </c>
      <c r="E122" s="32">
        <f t="shared" si="97"/>
        <v>9</v>
      </c>
      <c r="F122" s="32">
        <f t="shared" si="97"/>
        <v>10</v>
      </c>
      <c r="G122" s="32">
        <f t="shared" si="97"/>
        <v>7</v>
      </c>
      <c r="H122" s="32">
        <f t="shared" si="97"/>
        <v>7</v>
      </c>
      <c r="I122" s="32">
        <f t="shared" si="97"/>
        <v>7</v>
      </c>
      <c r="J122" s="32">
        <f t="shared" si="97"/>
        <v>7</v>
      </c>
      <c r="K122" s="32">
        <f t="shared" si="97"/>
        <v>9</v>
      </c>
      <c r="L122" s="32">
        <f t="shared" si="97"/>
        <v>8</v>
      </c>
      <c r="M122" s="32">
        <f t="shared" si="97"/>
        <v>12</v>
      </c>
      <c r="N122" s="32">
        <f t="shared" si="97"/>
        <v>21</v>
      </c>
      <c r="O122" s="32">
        <f t="shared" si="97"/>
        <v>0</v>
      </c>
      <c r="P122" s="32">
        <f t="shared" si="97"/>
        <v>0</v>
      </c>
      <c r="Q122" s="32">
        <f t="shared" si="97"/>
        <v>0</v>
      </c>
      <c r="R122" s="32">
        <f t="shared" si="97"/>
        <v>0</v>
      </c>
      <c r="S122" s="32">
        <f t="shared" si="97"/>
        <v>0</v>
      </c>
      <c r="T122" s="32">
        <f t="shared" si="97"/>
        <v>0</v>
      </c>
      <c r="U122" s="32">
        <f t="shared" si="97"/>
        <v>0</v>
      </c>
      <c r="V122" s="32">
        <f t="shared" si="97"/>
        <v>0</v>
      </c>
      <c r="W122" s="32">
        <f t="shared" si="97"/>
        <v>0</v>
      </c>
      <c r="X122" s="32">
        <f t="shared" si="97"/>
        <v>0</v>
      </c>
      <c r="Y122" s="32">
        <f t="shared" si="97"/>
        <v>0</v>
      </c>
      <c r="Z122" s="101">
        <f t="shared" si="97"/>
        <v>0</v>
      </c>
      <c r="AA122" s="99"/>
      <c r="AB122" s="109"/>
      <c r="AC122" s="133"/>
      <c r="AD122" s="62" t="str">
        <f t="shared" si="94"/>
        <v>Rob Meijer</v>
      </c>
      <c r="AE122" s="32">
        <f t="shared" si="95"/>
        <v>0</v>
      </c>
      <c r="AF122" s="32">
        <f t="shared" si="81"/>
        <v>0</v>
      </c>
      <c r="AG122" s="32">
        <f t="shared" si="81"/>
        <v>0</v>
      </c>
      <c r="AH122" s="32">
        <f t="shared" si="81"/>
        <v>0</v>
      </c>
      <c r="AI122" s="32">
        <f t="shared" si="81"/>
        <v>9</v>
      </c>
      <c r="AJ122" s="32">
        <f t="shared" si="81"/>
        <v>8</v>
      </c>
      <c r="AK122" s="32">
        <f t="shared" si="81"/>
        <v>8</v>
      </c>
      <c r="AL122" s="32">
        <f t="shared" si="81"/>
        <v>8</v>
      </c>
      <c r="AM122" s="32">
        <f t="shared" si="81"/>
        <v>7</v>
      </c>
      <c r="AN122" s="32">
        <f t="shared" si="81"/>
        <v>7</v>
      </c>
      <c r="AO122" s="32">
        <f t="shared" si="81"/>
        <v>7</v>
      </c>
      <c r="AP122" s="32">
        <f t="shared" si="81"/>
        <v>7</v>
      </c>
      <c r="AQ122" s="32">
        <f t="shared" si="81"/>
        <v>7</v>
      </c>
      <c r="AR122" s="32">
        <f t="shared" si="81"/>
        <v>0</v>
      </c>
      <c r="AS122" s="32">
        <f t="shared" si="81"/>
        <v>0</v>
      </c>
      <c r="AT122" s="32">
        <f t="shared" si="81"/>
        <v>0</v>
      </c>
      <c r="AU122" s="32">
        <f t="shared" si="78"/>
        <v>0</v>
      </c>
      <c r="AV122" s="32">
        <f t="shared" si="78"/>
        <v>0</v>
      </c>
      <c r="AW122" s="32">
        <f t="shared" si="78"/>
        <v>0</v>
      </c>
      <c r="AX122" s="32">
        <f t="shared" si="78"/>
        <v>0</v>
      </c>
      <c r="AY122" s="32">
        <f t="shared" si="78"/>
        <v>0</v>
      </c>
      <c r="AZ122" s="32">
        <f t="shared" si="78"/>
        <v>0</v>
      </c>
      <c r="BA122" s="32">
        <f t="shared" si="78"/>
        <v>0</v>
      </c>
      <c r="BB122" s="32">
        <f t="shared" si="78"/>
        <v>0</v>
      </c>
      <c r="BC122" s="32">
        <f t="shared" si="78"/>
        <v>0</v>
      </c>
      <c r="BD122" s="105">
        <f t="shared" si="96"/>
        <v>68</v>
      </c>
      <c r="BF122" s="62" t="s">
        <v>14</v>
      </c>
      <c r="BG122" s="105">
        <v>68</v>
      </c>
      <c r="BH122" s="117"/>
    </row>
    <row r="123" spans="1:60" ht="12.75">
      <c r="A123" s="62" t="str">
        <f t="shared" si="92"/>
        <v>Tom Schootemeijer</v>
      </c>
      <c r="B123" s="32">
        <f aca="true" t="shared" si="98" ref="B123:Z123">IF(B$89=40,0,B79)</f>
        <v>6</v>
      </c>
      <c r="C123" s="32">
        <f t="shared" si="98"/>
        <v>7</v>
      </c>
      <c r="D123" s="32">
        <f t="shared" si="98"/>
        <v>8</v>
      </c>
      <c r="E123" s="32">
        <f t="shared" si="98"/>
        <v>7</v>
      </c>
      <c r="F123" s="32">
        <f t="shared" si="98"/>
        <v>9</v>
      </c>
      <c r="G123" s="32">
        <f t="shared" si="98"/>
        <v>6</v>
      </c>
      <c r="H123" s="32">
        <f t="shared" si="98"/>
        <v>7</v>
      </c>
      <c r="I123" s="32">
        <f t="shared" si="98"/>
        <v>6</v>
      </c>
      <c r="J123" s="32">
        <f t="shared" si="98"/>
        <v>7</v>
      </c>
      <c r="K123" s="32">
        <f t="shared" si="98"/>
        <v>8</v>
      </c>
      <c r="L123" s="32">
        <f t="shared" si="98"/>
        <v>3</v>
      </c>
      <c r="M123" s="32">
        <f t="shared" si="98"/>
        <v>10</v>
      </c>
      <c r="N123" s="32">
        <f t="shared" si="98"/>
        <v>1</v>
      </c>
      <c r="O123" s="32">
        <f t="shared" si="98"/>
        <v>0</v>
      </c>
      <c r="P123" s="32">
        <f t="shared" si="98"/>
        <v>0</v>
      </c>
      <c r="Q123" s="32">
        <f t="shared" si="98"/>
        <v>0</v>
      </c>
      <c r="R123" s="32">
        <f t="shared" si="98"/>
        <v>0</v>
      </c>
      <c r="S123" s="32">
        <f t="shared" si="98"/>
        <v>0</v>
      </c>
      <c r="T123" s="32">
        <f t="shared" si="98"/>
        <v>0</v>
      </c>
      <c r="U123" s="32">
        <f t="shared" si="98"/>
        <v>0</v>
      </c>
      <c r="V123" s="32">
        <f t="shared" si="98"/>
        <v>0</v>
      </c>
      <c r="W123" s="32">
        <f t="shared" si="98"/>
        <v>0</v>
      </c>
      <c r="X123" s="32">
        <f t="shared" si="98"/>
        <v>0</v>
      </c>
      <c r="Y123" s="32">
        <f t="shared" si="98"/>
        <v>0</v>
      </c>
      <c r="Z123" s="101">
        <f t="shared" si="98"/>
        <v>0</v>
      </c>
      <c r="AA123" s="99"/>
      <c r="AB123" s="109"/>
      <c r="AC123" s="133"/>
      <c r="AD123" s="62" t="str">
        <f t="shared" si="94"/>
        <v>Tom Schootemeijer</v>
      </c>
      <c r="AE123" s="32">
        <f t="shared" si="95"/>
        <v>0</v>
      </c>
      <c r="AF123" s="32">
        <f t="shared" si="81"/>
        <v>0</v>
      </c>
      <c r="AG123" s="32">
        <f t="shared" si="81"/>
        <v>0</v>
      </c>
      <c r="AH123" s="32">
        <f t="shared" si="81"/>
        <v>0</v>
      </c>
      <c r="AI123" s="32">
        <f t="shared" si="81"/>
        <v>7</v>
      </c>
      <c r="AJ123" s="32">
        <f t="shared" si="81"/>
        <v>7</v>
      </c>
      <c r="AK123" s="32">
        <f t="shared" si="81"/>
        <v>7</v>
      </c>
      <c r="AL123" s="32">
        <f t="shared" si="81"/>
        <v>7</v>
      </c>
      <c r="AM123" s="32">
        <f t="shared" si="81"/>
        <v>6</v>
      </c>
      <c r="AN123" s="32">
        <f t="shared" si="81"/>
        <v>6</v>
      </c>
      <c r="AO123" s="32">
        <f t="shared" si="81"/>
        <v>6</v>
      </c>
      <c r="AP123" s="32">
        <f t="shared" si="81"/>
        <v>3</v>
      </c>
      <c r="AQ123" s="32">
        <f t="shared" si="81"/>
        <v>1</v>
      </c>
      <c r="AR123" s="32">
        <f t="shared" si="81"/>
        <v>0</v>
      </c>
      <c r="AS123" s="32">
        <f t="shared" si="81"/>
        <v>0</v>
      </c>
      <c r="AT123" s="32">
        <f t="shared" si="81"/>
        <v>0</v>
      </c>
      <c r="AU123" s="32">
        <f t="shared" si="78"/>
        <v>0</v>
      </c>
      <c r="AV123" s="32">
        <f t="shared" si="78"/>
        <v>0</v>
      </c>
      <c r="AW123" s="32">
        <f t="shared" si="78"/>
        <v>0</v>
      </c>
      <c r="AX123" s="32">
        <f t="shared" si="78"/>
        <v>0</v>
      </c>
      <c r="AY123" s="32">
        <f t="shared" si="78"/>
        <v>0</v>
      </c>
      <c r="AZ123" s="32">
        <f t="shared" si="78"/>
        <v>0</v>
      </c>
      <c r="BA123" s="32">
        <f t="shared" si="78"/>
        <v>0</v>
      </c>
      <c r="BB123" s="32">
        <f t="shared" si="78"/>
        <v>0</v>
      </c>
      <c r="BC123" s="32">
        <f t="shared" si="78"/>
        <v>0</v>
      </c>
      <c r="BD123" s="105">
        <f t="shared" si="96"/>
        <v>50</v>
      </c>
      <c r="BF123" s="62" t="s">
        <v>131</v>
      </c>
      <c r="BG123" s="105">
        <v>68</v>
      </c>
      <c r="BH123" s="117"/>
    </row>
    <row r="124" spans="1:60" ht="12.75">
      <c r="A124" s="62" t="str">
        <f t="shared" si="92"/>
        <v>Tom Specht</v>
      </c>
      <c r="B124" s="32">
        <f aca="true" t="shared" si="99" ref="B124:Z124">IF(B$89=40,0,B80)</f>
        <v>7</v>
      </c>
      <c r="C124" s="32">
        <f t="shared" si="99"/>
        <v>8</v>
      </c>
      <c r="D124" s="32">
        <f t="shared" si="99"/>
        <v>8</v>
      </c>
      <c r="E124" s="32">
        <f t="shared" si="99"/>
        <v>9</v>
      </c>
      <c r="F124" s="32">
        <f t="shared" si="99"/>
        <v>10</v>
      </c>
      <c r="G124" s="32">
        <f t="shared" si="99"/>
        <v>7</v>
      </c>
      <c r="H124" s="32">
        <f t="shared" si="99"/>
        <v>7</v>
      </c>
      <c r="I124" s="32">
        <f t="shared" si="99"/>
        <v>7</v>
      </c>
      <c r="J124" s="32">
        <f t="shared" si="99"/>
        <v>7</v>
      </c>
      <c r="K124" s="32">
        <f t="shared" si="99"/>
        <v>9</v>
      </c>
      <c r="L124" s="32">
        <f t="shared" si="99"/>
        <v>8</v>
      </c>
      <c r="M124" s="32">
        <f t="shared" si="99"/>
        <v>12</v>
      </c>
      <c r="N124" s="32">
        <f t="shared" si="99"/>
        <v>21</v>
      </c>
      <c r="O124" s="32">
        <f t="shared" si="99"/>
        <v>0</v>
      </c>
      <c r="P124" s="32">
        <f t="shared" si="99"/>
        <v>0</v>
      </c>
      <c r="Q124" s="32">
        <f t="shared" si="99"/>
        <v>0</v>
      </c>
      <c r="R124" s="32">
        <f t="shared" si="99"/>
        <v>0</v>
      </c>
      <c r="S124" s="32">
        <f t="shared" si="99"/>
        <v>0</v>
      </c>
      <c r="T124" s="32">
        <f t="shared" si="99"/>
        <v>0</v>
      </c>
      <c r="U124" s="32">
        <f t="shared" si="99"/>
        <v>0</v>
      </c>
      <c r="V124" s="32">
        <f t="shared" si="99"/>
        <v>0</v>
      </c>
      <c r="W124" s="32">
        <f t="shared" si="99"/>
        <v>0</v>
      </c>
      <c r="X124" s="32">
        <f t="shared" si="99"/>
        <v>0</v>
      </c>
      <c r="Y124" s="32">
        <f t="shared" si="99"/>
        <v>0</v>
      </c>
      <c r="Z124" s="101">
        <f t="shared" si="99"/>
        <v>0</v>
      </c>
      <c r="AA124" s="99"/>
      <c r="AB124" s="109"/>
      <c r="AC124" s="133"/>
      <c r="AD124" s="62" t="str">
        <f t="shared" si="94"/>
        <v>Tom Specht</v>
      </c>
      <c r="AE124" s="32">
        <f t="shared" si="95"/>
        <v>0</v>
      </c>
      <c r="AF124" s="32">
        <f t="shared" si="81"/>
        <v>0</v>
      </c>
      <c r="AG124" s="32">
        <f t="shared" si="81"/>
        <v>0</v>
      </c>
      <c r="AH124" s="32">
        <f t="shared" si="81"/>
        <v>0</v>
      </c>
      <c r="AI124" s="32">
        <f t="shared" si="81"/>
        <v>9</v>
      </c>
      <c r="AJ124" s="32">
        <f t="shared" si="81"/>
        <v>8</v>
      </c>
      <c r="AK124" s="32">
        <f t="shared" si="81"/>
        <v>8</v>
      </c>
      <c r="AL124" s="32">
        <f t="shared" si="81"/>
        <v>8</v>
      </c>
      <c r="AM124" s="32">
        <f t="shared" si="81"/>
        <v>7</v>
      </c>
      <c r="AN124" s="32">
        <f t="shared" si="81"/>
        <v>7</v>
      </c>
      <c r="AO124" s="32">
        <f t="shared" si="81"/>
        <v>7</v>
      </c>
      <c r="AP124" s="32">
        <f t="shared" si="81"/>
        <v>7</v>
      </c>
      <c r="AQ124" s="32">
        <f t="shared" si="81"/>
        <v>7</v>
      </c>
      <c r="AR124" s="32">
        <f t="shared" si="81"/>
        <v>0</v>
      </c>
      <c r="AS124" s="32">
        <f t="shared" si="81"/>
        <v>0</v>
      </c>
      <c r="AT124" s="32">
        <f t="shared" si="81"/>
        <v>0</v>
      </c>
      <c r="AU124" s="32">
        <f t="shared" si="78"/>
        <v>0</v>
      </c>
      <c r="AV124" s="32">
        <f t="shared" si="78"/>
        <v>0</v>
      </c>
      <c r="AW124" s="32">
        <f t="shared" si="78"/>
        <v>0</v>
      </c>
      <c r="AX124" s="32">
        <f t="shared" si="78"/>
        <v>0</v>
      </c>
      <c r="AY124" s="32">
        <f t="shared" si="78"/>
        <v>0</v>
      </c>
      <c r="AZ124" s="32">
        <f t="shared" si="78"/>
        <v>0</v>
      </c>
      <c r="BA124" s="32">
        <f t="shared" si="78"/>
        <v>0</v>
      </c>
      <c r="BB124" s="32">
        <f t="shared" si="78"/>
        <v>0</v>
      </c>
      <c r="BC124" s="32">
        <f t="shared" si="78"/>
        <v>0</v>
      </c>
      <c r="BD124" s="105">
        <f t="shared" si="96"/>
        <v>68</v>
      </c>
      <c r="BF124" s="62" t="s">
        <v>5</v>
      </c>
      <c r="BG124" s="105">
        <v>68</v>
      </c>
      <c r="BH124" s="117"/>
    </row>
    <row r="125" spans="1:60" ht="12.75">
      <c r="A125" s="62" t="str">
        <f t="shared" si="92"/>
        <v>Ton Ranzijn</v>
      </c>
      <c r="B125" s="32">
        <f aca="true" t="shared" si="100" ref="B125:Z125">IF(B$89=40,0,B81)</f>
        <v>7</v>
      </c>
      <c r="C125" s="32">
        <f t="shared" si="100"/>
        <v>8</v>
      </c>
      <c r="D125" s="32">
        <f t="shared" si="100"/>
        <v>8</v>
      </c>
      <c r="E125" s="32">
        <f t="shared" si="100"/>
        <v>9</v>
      </c>
      <c r="F125" s="32">
        <f t="shared" si="100"/>
        <v>10</v>
      </c>
      <c r="G125" s="32">
        <f t="shared" si="100"/>
        <v>7</v>
      </c>
      <c r="H125" s="32">
        <f t="shared" si="100"/>
        <v>7</v>
      </c>
      <c r="I125" s="32">
        <f t="shared" si="100"/>
        <v>7</v>
      </c>
      <c r="J125" s="32">
        <f t="shared" si="100"/>
        <v>7</v>
      </c>
      <c r="K125" s="32">
        <f t="shared" si="100"/>
        <v>9</v>
      </c>
      <c r="L125" s="32">
        <f t="shared" si="100"/>
        <v>8</v>
      </c>
      <c r="M125" s="32">
        <f t="shared" si="100"/>
        <v>12</v>
      </c>
      <c r="N125" s="32">
        <f t="shared" si="100"/>
        <v>21</v>
      </c>
      <c r="O125" s="32">
        <f t="shared" si="100"/>
        <v>0</v>
      </c>
      <c r="P125" s="32">
        <f t="shared" si="100"/>
        <v>0</v>
      </c>
      <c r="Q125" s="32">
        <f t="shared" si="100"/>
        <v>0</v>
      </c>
      <c r="R125" s="32">
        <f t="shared" si="100"/>
        <v>0</v>
      </c>
      <c r="S125" s="32">
        <f t="shared" si="100"/>
        <v>0</v>
      </c>
      <c r="T125" s="32">
        <f t="shared" si="100"/>
        <v>0</v>
      </c>
      <c r="U125" s="32">
        <f t="shared" si="100"/>
        <v>0</v>
      </c>
      <c r="V125" s="32">
        <f t="shared" si="100"/>
        <v>0</v>
      </c>
      <c r="W125" s="32">
        <f t="shared" si="100"/>
        <v>0</v>
      </c>
      <c r="X125" s="32">
        <f t="shared" si="100"/>
        <v>0</v>
      </c>
      <c r="Y125" s="32">
        <f t="shared" si="100"/>
        <v>0</v>
      </c>
      <c r="Z125" s="101">
        <f t="shared" si="100"/>
        <v>0</v>
      </c>
      <c r="AA125" s="99"/>
      <c r="AB125" s="109"/>
      <c r="AC125" s="133"/>
      <c r="AD125" s="62" t="str">
        <f t="shared" si="94"/>
        <v>Ton Ranzijn</v>
      </c>
      <c r="AE125" s="32">
        <f t="shared" si="95"/>
        <v>0</v>
      </c>
      <c r="AF125" s="32">
        <f t="shared" si="95"/>
        <v>0</v>
      </c>
      <c r="AG125" s="32">
        <f t="shared" si="95"/>
        <v>0</v>
      </c>
      <c r="AH125" s="32">
        <f t="shared" si="95"/>
        <v>0</v>
      </c>
      <c r="AI125" s="32">
        <f t="shared" si="95"/>
        <v>9</v>
      </c>
      <c r="AJ125" s="32">
        <f t="shared" si="95"/>
        <v>8</v>
      </c>
      <c r="AK125" s="32">
        <f t="shared" si="95"/>
        <v>8</v>
      </c>
      <c r="AL125" s="32">
        <f t="shared" si="95"/>
        <v>8</v>
      </c>
      <c r="AM125" s="32">
        <f t="shared" si="95"/>
        <v>7</v>
      </c>
      <c r="AN125" s="32">
        <f t="shared" si="95"/>
        <v>7</v>
      </c>
      <c r="AO125" s="32">
        <f t="shared" si="95"/>
        <v>7</v>
      </c>
      <c r="AP125" s="32">
        <f t="shared" si="95"/>
        <v>7</v>
      </c>
      <c r="AQ125" s="32">
        <f t="shared" si="95"/>
        <v>7</v>
      </c>
      <c r="AR125" s="32">
        <f t="shared" si="95"/>
        <v>0</v>
      </c>
      <c r="AS125" s="32">
        <f t="shared" si="95"/>
        <v>0</v>
      </c>
      <c r="AT125" s="32">
        <f t="shared" si="95"/>
        <v>0</v>
      </c>
      <c r="AU125" s="32">
        <f t="shared" si="78"/>
        <v>0</v>
      </c>
      <c r="AV125" s="32">
        <f t="shared" si="78"/>
        <v>0</v>
      </c>
      <c r="AW125" s="32">
        <f t="shared" si="78"/>
        <v>0</v>
      </c>
      <c r="AX125" s="32">
        <f t="shared" si="78"/>
        <v>0</v>
      </c>
      <c r="AY125" s="32">
        <f t="shared" si="78"/>
        <v>0</v>
      </c>
      <c r="AZ125" s="32">
        <f t="shared" si="78"/>
        <v>0</v>
      </c>
      <c r="BA125" s="32">
        <f t="shared" si="78"/>
        <v>0</v>
      </c>
      <c r="BB125" s="32">
        <f t="shared" si="78"/>
        <v>0</v>
      </c>
      <c r="BC125" s="32">
        <f t="shared" si="78"/>
        <v>0</v>
      </c>
      <c r="BD125" s="105">
        <f t="shared" si="96"/>
        <v>68</v>
      </c>
      <c r="BF125" s="62" t="s">
        <v>143</v>
      </c>
      <c r="BG125" s="105">
        <v>68</v>
      </c>
      <c r="BH125" s="117"/>
    </row>
    <row r="126" spans="1:60" ht="12.75">
      <c r="A126" s="62" t="str">
        <f t="shared" si="92"/>
        <v>Willem Prins</v>
      </c>
      <c r="B126" s="32">
        <f aca="true" t="shared" si="101" ref="B126:Z126">IF(B$89=40,0,B82)</f>
        <v>7</v>
      </c>
      <c r="C126" s="32">
        <f t="shared" si="101"/>
        <v>8</v>
      </c>
      <c r="D126" s="32">
        <f t="shared" si="101"/>
        <v>8</v>
      </c>
      <c r="E126" s="32">
        <f t="shared" si="101"/>
        <v>9</v>
      </c>
      <c r="F126" s="32">
        <f t="shared" si="101"/>
        <v>10</v>
      </c>
      <c r="G126" s="32">
        <f t="shared" si="101"/>
        <v>7</v>
      </c>
      <c r="H126" s="32">
        <f t="shared" si="101"/>
        <v>6</v>
      </c>
      <c r="I126" s="32">
        <f t="shared" si="101"/>
        <v>5</v>
      </c>
      <c r="J126" s="32">
        <f t="shared" si="101"/>
        <v>7</v>
      </c>
      <c r="K126" s="32">
        <f t="shared" si="101"/>
        <v>9</v>
      </c>
      <c r="L126" s="32">
        <f t="shared" si="101"/>
        <v>8</v>
      </c>
      <c r="M126" s="32">
        <f t="shared" si="101"/>
        <v>12</v>
      </c>
      <c r="N126" s="32">
        <f t="shared" si="101"/>
        <v>21</v>
      </c>
      <c r="O126" s="32">
        <f t="shared" si="101"/>
        <v>0</v>
      </c>
      <c r="P126" s="32">
        <f t="shared" si="101"/>
        <v>0</v>
      </c>
      <c r="Q126" s="32">
        <f t="shared" si="101"/>
        <v>0</v>
      </c>
      <c r="R126" s="32">
        <f t="shared" si="101"/>
        <v>0</v>
      </c>
      <c r="S126" s="32">
        <f t="shared" si="101"/>
        <v>0</v>
      </c>
      <c r="T126" s="32">
        <f t="shared" si="101"/>
        <v>0</v>
      </c>
      <c r="U126" s="32">
        <f t="shared" si="101"/>
        <v>0</v>
      </c>
      <c r="V126" s="32">
        <f t="shared" si="101"/>
        <v>0</v>
      </c>
      <c r="W126" s="32">
        <f t="shared" si="101"/>
        <v>0</v>
      </c>
      <c r="X126" s="32">
        <f t="shared" si="101"/>
        <v>0</v>
      </c>
      <c r="Y126" s="32">
        <f t="shared" si="101"/>
        <v>0</v>
      </c>
      <c r="Z126" s="101">
        <f t="shared" si="101"/>
        <v>0</v>
      </c>
      <c r="AA126" s="99"/>
      <c r="AB126" s="109"/>
      <c r="AC126" s="133"/>
      <c r="AD126" s="62" t="str">
        <f t="shared" si="94"/>
        <v>Willem Prins</v>
      </c>
      <c r="AE126" s="32">
        <f t="shared" si="95"/>
        <v>0</v>
      </c>
      <c r="AF126" s="32">
        <f t="shared" si="95"/>
        <v>0</v>
      </c>
      <c r="AG126" s="32">
        <f t="shared" si="95"/>
        <v>0</v>
      </c>
      <c r="AH126" s="32">
        <f t="shared" si="95"/>
        <v>0</v>
      </c>
      <c r="AI126" s="32">
        <f t="shared" si="95"/>
        <v>9</v>
      </c>
      <c r="AJ126" s="32">
        <f t="shared" si="95"/>
        <v>8</v>
      </c>
      <c r="AK126" s="32">
        <f t="shared" si="95"/>
        <v>8</v>
      </c>
      <c r="AL126" s="32">
        <f t="shared" si="95"/>
        <v>8</v>
      </c>
      <c r="AM126" s="32">
        <f t="shared" si="95"/>
        <v>7</v>
      </c>
      <c r="AN126" s="32">
        <f t="shared" si="95"/>
        <v>7</v>
      </c>
      <c r="AO126" s="32">
        <f t="shared" si="95"/>
        <v>7</v>
      </c>
      <c r="AP126" s="32">
        <f t="shared" si="95"/>
        <v>6</v>
      </c>
      <c r="AQ126" s="32">
        <f t="shared" si="95"/>
        <v>5</v>
      </c>
      <c r="AR126" s="32">
        <f t="shared" si="95"/>
        <v>0</v>
      </c>
      <c r="AS126" s="32">
        <f t="shared" si="95"/>
        <v>0</v>
      </c>
      <c r="AT126" s="32">
        <f t="shared" si="95"/>
        <v>0</v>
      </c>
      <c r="AU126" s="32">
        <f t="shared" si="78"/>
        <v>0</v>
      </c>
      <c r="AV126" s="32">
        <f t="shared" si="78"/>
        <v>0</v>
      </c>
      <c r="AW126" s="32">
        <f t="shared" si="78"/>
        <v>0</v>
      </c>
      <c r="AX126" s="32">
        <f t="shared" si="78"/>
        <v>0</v>
      </c>
      <c r="AY126" s="32">
        <f t="shared" si="78"/>
        <v>0</v>
      </c>
      <c r="AZ126" s="32">
        <f t="shared" si="78"/>
        <v>0</v>
      </c>
      <c r="BA126" s="32">
        <f t="shared" si="78"/>
        <v>0</v>
      </c>
      <c r="BB126" s="32">
        <f t="shared" si="78"/>
        <v>0</v>
      </c>
      <c r="BC126" s="32">
        <f t="shared" si="78"/>
        <v>0</v>
      </c>
      <c r="BD126" s="105">
        <f t="shared" si="96"/>
        <v>65</v>
      </c>
      <c r="BF126" s="62" t="s">
        <v>4</v>
      </c>
      <c r="BG126" s="105">
        <v>68</v>
      </c>
      <c r="BH126" s="117"/>
    </row>
    <row r="127" spans="1:60" ht="12.75">
      <c r="A127" s="62">
        <f t="shared" si="92"/>
        <v>0</v>
      </c>
      <c r="B127" s="32">
        <f aca="true" t="shared" si="102" ref="B127:Z127">IF(B$89=40,0,B83)</f>
        <v>7</v>
      </c>
      <c r="C127" s="32">
        <f t="shared" si="102"/>
        <v>8</v>
      </c>
      <c r="D127" s="32">
        <f t="shared" si="102"/>
        <v>8</v>
      </c>
      <c r="E127" s="32">
        <f t="shared" si="102"/>
        <v>9</v>
      </c>
      <c r="F127" s="32">
        <f t="shared" si="102"/>
        <v>10</v>
      </c>
      <c r="G127" s="32">
        <f t="shared" si="102"/>
        <v>7</v>
      </c>
      <c r="H127" s="32">
        <f t="shared" si="102"/>
        <v>7</v>
      </c>
      <c r="I127" s="32">
        <f t="shared" si="102"/>
        <v>7</v>
      </c>
      <c r="J127" s="32">
        <f t="shared" si="102"/>
        <v>7</v>
      </c>
      <c r="K127" s="32">
        <f t="shared" si="102"/>
        <v>9</v>
      </c>
      <c r="L127" s="32">
        <f t="shared" si="102"/>
        <v>8</v>
      </c>
      <c r="M127" s="32">
        <f t="shared" si="102"/>
        <v>12</v>
      </c>
      <c r="N127" s="32">
        <f t="shared" si="102"/>
        <v>21</v>
      </c>
      <c r="O127" s="32">
        <f t="shared" si="102"/>
        <v>0</v>
      </c>
      <c r="P127" s="32">
        <f t="shared" si="102"/>
        <v>0</v>
      </c>
      <c r="Q127" s="32">
        <f t="shared" si="102"/>
        <v>0</v>
      </c>
      <c r="R127" s="32">
        <f t="shared" si="102"/>
        <v>0</v>
      </c>
      <c r="S127" s="32">
        <f t="shared" si="102"/>
        <v>0</v>
      </c>
      <c r="T127" s="32">
        <f t="shared" si="102"/>
        <v>0</v>
      </c>
      <c r="U127" s="32">
        <f t="shared" si="102"/>
        <v>0</v>
      </c>
      <c r="V127" s="32">
        <f t="shared" si="102"/>
        <v>0</v>
      </c>
      <c r="W127" s="32">
        <f t="shared" si="102"/>
        <v>0</v>
      </c>
      <c r="X127" s="32">
        <f t="shared" si="102"/>
        <v>0</v>
      </c>
      <c r="Y127" s="32">
        <f t="shared" si="102"/>
        <v>0</v>
      </c>
      <c r="Z127" s="101">
        <f t="shared" si="102"/>
        <v>0</v>
      </c>
      <c r="AA127" s="99"/>
      <c r="AB127" s="109"/>
      <c r="AC127" s="133"/>
      <c r="AD127" s="62">
        <f t="shared" si="94"/>
        <v>0</v>
      </c>
      <c r="AE127" s="32">
        <f t="shared" si="95"/>
        <v>0</v>
      </c>
      <c r="AF127" s="32">
        <f t="shared" si="95"/>
        <v>0</v>
      </c>
      <c r="AG127" s="32">
        <f t="shared" si="95"/>
        <v>0</v>
      </c>
      <c r="AH127" s="32">
        <f t="shared" si="95"/>
        <v>0</v>
      </c>
      <c r="AI127" s="32">
        <f t="shared" si="95"/>
        <v>9</v>
      </c>
      <c r="AJ127" s="32">
        <f t="shared" si="95"/>
        <v>8</v>
      </c>
      <c r="AK127" s="32">
        <f t="shared" si="95"/>
        <v>8</v>
      </c>
      <c r="AL127" s="32">
        <f t="shared" si="95"/>
        <v>8</v>
      </c>
      <c r="AM127" s="32">
        <f t="shared" si="95"/>
        <v>7</v>
      </c>
      <c r="AN127" s="32">
        <f t="shared" si="95"/>
        <v>7</v>
      </c>
      <c r="AO127" s="32">
        <f t="shared" si="95"/>
        <v>7</v>
      </c>
      <c r="AP127" s="32">
        <f t="shared" si="95"/>
        <v>7</v>
      </c>
      <c r="AQ127" s="32">
        <f t="shared" si="95"/>
        <v>7</v>
      </c>
      <c r="AR127" s="32">
        <f t="shared" si="95"/>
        <v>0</v>
      </c>
      <c r="AS127" s="32">
        <f t="shared" si="95"/>
        <v>0</v>
      </c>
      <c r="AT127" s="32">
        <f t="shared" si="95"/>
        <v>0</v>
      </c>
      <c r="AU127" s="32">
        <f t="shared" si="78"/>
        <v>0</v>
      </c>
      <c r="AV127" s="32">
        <f t="shared" si="78"/>
        <v>0</v>
      </c>
      <c r="AW127" s="32">
        <f t="shared" si="78"/>
        <v>0</v>
      </c>
      <c r="AX127" s="32">
        <f t="shared" si="78"/>
        <v>0</v>
      </c>
      <c r="AY127" s="32">
        <f t="shared" si="78"/>
        <v>0</v>
      </c>
      <c r="AZ127" s="32">
        <f t="shared" si="78"/>
        <v>0</v>
      </c>
      <c r="BA127" s="32">
        <f t="shared" si="78"/>
        <v>0</v>
      </c>
      <c r="BB127" s="32">
        <f t="shared" si="78"/>
        <v>0</v>
      </c>
      <c r="BC127" s="32">
        <f t="shared" si="78"/>
        <v>0</v>
      </c>
      <c r="BD127" s="105">
        <f t="shared" si="96"/>
        <v>68</v>
      </c>
      <c r="BF127" s="62">
        <v>0</v>
      </c>
      <c r="BG127" s="105">
        <v>68</v>
      </c>
      <c r="BH127" s="117"/>
    </row>
    <row r="128" spans="1:60" ht="12.75">
      <c r="A128" s="62">
        <f t="shared" si="92"/>
        <v>0</v>
      </c>
      <c r="B128" s="32">
        <f aca="true" t="shared" si="103" ref="B128:Z128">IF(B$89=40,0,B84)</f>
        <v>7</v>
      </c>
      <c r="C128" s="32">
        <f t="shared" si="103"/>
        <v>8</v>
      </c>
      <c r="D128" s="32">
        <f t="shared" si="103"/>
        <v>8</v>
      </c>
      <c r="E128" s="32">
        <f t="shared" si="103"/>
        <v>9</v>
      </c>
      <c r="F128" s="32">
        <f t="shared" si="103"/>
        <v>10</v>
      </c>
      <c r="G128" s="32">
        <f t="shared" si="103"/>
        <v>7</v>
      </c>
      <c r="H128" s="32">
        <f t="shared" si="103"/>
        <v>7</v>
      </c>
      <c r="I128" s="32">
        <f t="shared" si="103"/>
        <v>7</v>
      </c>
      <c r="J128" s="32">
        <f t="shared" si="103"/>
        <v>7</v>
      </c>
      <c r="K128" s="32">
        <f t="shared" si="103"/>
        <v>9</v>
      </c>
      <c r="L128" s="32">
        <f t="shared" si="103"/>
        <v>8</v>
      </c>
      <c r="M128" s="32">
        <f t="shared" si="103"/>
        <v>12</v>
      </c>
      <c r="N128" s="32">
        <f t="shared" si="103"/>
        <v>21</v>
      </c>
      <c r="O128" s="32">
        <f t="shared" si="103"/>
        <v>0</v>
      </c>
      <c r="P128" s="32">
        <f t="shared" si="103"/>
        <v>0</v>
      </c>
      <c r="Q128" s="32">
        <f t="shared" si="103"/>
        <v>0</v>
      </c>
      <c r="R128" s="32">
        <f t="shared" si="103"/>
        <v>0</v>
      </c>
      <c r="S128" s="32">
        <f t="shared" si="103"/>
        <v>0</v>
      </c>
      <c r="T128" s="32">
        <f t="shared" si="103"/>
        <v>0</v>
      </c>
      <c r="U128" s="32">
        <f t="shared" si="103"/>
        <v>0</v>
      </c>
      <c r="V128" s="32">
        <f t="shared" si="103"/>
        <v>0</v>
      </c>
      <c r="W128" s="32">
        <f t="shared" si="103"/>
        <v>0</v>
      </c>
      <c r="X128" s="32">
        <f t="shared" si="103"/>
        <v>0</v>
      </c>
      <c r="Y128" s="32">
        <f t="shared" si="103"/>
        <v>0</v>
      </c>
      <c r="Z128" s="101">
        <f t="shared" si="103"/>
        <v>0</v>
      </c>
      <c r="AA128" s="99"/>
      <c r="AB128" s="109"/>
      <c r="AC128" s="133"/>
      <c r="AD128" s="62">
        <f t="shared" si="94"/>
        <v>0</v>
      </c>
      <c r="AE128" s="32">
        <f t="shared" si="95"/>
        <v>0</v>
      </c>
      <c r="AF128" s="32">
        <f t="shared" si="95"/>
        <v>0</v>
      </c>
      <c r="AG128" s="32">
        <f t="shared" si="95"/>
        <v>0</v>
      </c>
      <c r="AH128" s="32">
        <f t="shared" si="95"/>
        <v>0</v>
      </c>
      <c r="AI128" s="32">
        <f t="shared" si="95"/>
        <v>9</v>
      </c>
      <c r="AJ128" s="32">
        <f t="shared" si="95"/>
        <v>8</v>
      </c>
      <c r="AK128" s="32">
        <f t="shared" si="95"/>
        <v>8</v>
      </c>
      <c r="AL128" s="32">
        <f t="shared" si="95"/>
        <v>8</v>
      </c>
      <c r="AM128" s="32">
        <f t="shared" si="95"/>
        <v>7</v>
      </c>
      <c r="AN128" s="32">
        <f t="shared" si="95"/>
        <v>7</v>
      </c>
      <c r="AO128" s="32">
        <f t="shared" si="95"/>
        <v>7</v>
      </c>
      <c r="AP128" s="32">
        <f t="shared" si="95"/>
        <v>7</v>
      </c>
      <c r="AQ128" s="32">
        <f t="shared" si="95"/>
        <v>7</v>
      </c>
      <c r="AR128" s="32">
        <f t="shared" si="95"/>
        <v>0</v>
      </c>
      <c r="AS128" s="32">
        <f t="shared" si="95"/>
        <v>0</v>
      </c>
      <c r="AT128" s="32">
        <f t="shared" si="95"/>
        <v>0</v>
      </c>
      <c r="AU128" s="32">
        <f t="shared" si="78"/>
        <v>0</v>
      </c>
      <c r="AV128" s="32">
        <f t="shared" si="78"/>
        <v>0</v>
      </c>
      <c r="AW128" s="32">
        <f t="shared" si="78"/>
        <v>0</v>
      </c>
      <c r="AX128" s="32">
        <f t="shared" si="78"/>
        <v>0</v>
      </c>
      <c r="AY128" s="32">
        <f t="shared" si="78"/>
        <v>0</v>
      </c>
      <c r="AZ128" s="32">
        <f t="shared" si="78"/>
        <v>0</v>
      </c>
      <c r="BA128" s="32">
        <f t="shared" si="78"/>
        <v>0</v>
      </c>
      <c r="BB128" s="32">
        <f t="shared" si="78"/>
        <v>0</v>
      </c>
      <c r="BC128" s="32">
        <f t="shared" si="78"/>
        <v>0</v>
      </c>
      <c r="BD128" s="105">
        <f t="shared" si="96"/>
        <v>68</v>
      </c>
      <c r="BF128" s="62">
        <v>0</v>
      </c>
      <c r="BG128" s="105">
        <v>68</v>
      </c>
      <c r="BH128" s="117"/>
    </row>
    <row r="129" spans="1:60" ht="12.75">
      <c r="A129" s="62">
        <f t="shared" si="92"/>
        <v>0</v>
      </c>
      <c r="B129" s="32">
        <f aca="true" t="shared" si="104" ref="B129:Z129">IF(B$89=40,0,B85)</f>
        <v>7</v>
      </c>
      <c r="C129" s="32">
        <f t="shared" si="104"/>
        <v>8</v>
      </c>
      <c r="D129" s="32">
        <f t="shared" si="104"/>
        <v>8</v>
      </c>
      <c r="E129" s="32">
        <f t="shared" si="104"/>
        <v>9</v>
      </c>
      <c r="F129" s="32">
        <f t="shared" si="104"/>
        <v>10</v>
      </c>
      <c r="G129" s="32">
        <f t="shared" si="104"/>
        <v>7</v>
      </c>
      <c r="H129" s="32">
        <f t="shared" si="104"/>
        <v>7</v>
      </c>
      <c r="I129" s="32">
        <f t="shared" si="104"/>
        <v>7</v>
      </c>
      <c r="J129" s="32">
        <f t="shared" si="104"/>
        <v>7</v>
      </c>
      <c r="K129" s="32">
        <f t="shared" si="104"/>
        <v>9</v>
      </c>
      <c r="L129" s="32">
        <f t="shared" si="104"/>
        <v>8</v>
      </c>
      <c r="M129" s="32">
        <f t="shared" si="104"/>
        <v>12</v>
      </c>
      <c r="N129" s="32">
        <f t="shared" si="104"/>
        <v>21</v>
      </c>
      <c r="O129" s="32">
        <f t="shared" si="104"/>
        <v>0</v>
      </c>
      <c r="P129" s="32">
        <f t="shared" si="104"/>
        <v>0</v>
      </c>
      <c r="Q129" s="32">
        <f t="shared" si="104"/>
        <v>0</v>
      </c>
      <c r="R129" s="32">
        <f t="shared" si="104"/>
        <v>0</v>
      </c>
      <c r="S129" s="32">
        <f t="shared" si="104"/>
        <v>0</v>
      </c>
      <c r="T129" s="32">
        <f t="shared" si="104"/>
        <v>0</v>
      </c>
      <c r="U129" s="32">
        <f t="shared" si="104"/>
        <v>0</v>
      </c>
      <c r="V129" s="32">
        <f t="shared" si="104"/>
        <v>0</v>
      </c>
      <c r="W129" s="32">
        <f t="shared" si="104"/>
        <v>0</v>
      </c>
      <c r="X129" s="32">
        <f t="shared" si="104"/>
        <v>0</v>
      </c>
      <c r="Y129" s="32">
        <f t="shared" si="104"/>
        <v>0</v>
      </c>
      <c r="Z129" s="101">
        <f t="shared" si="104"/>
        <v>0</v>
      </c>
      <c r="AA129" s="99"/>
      <c r="AB129" s="109"/>
      <c r="AC129" s="133"/>
      <c r="AD129" s="62">
        <f t="shared" si="94"/>
        <v>0</v>
      </c>
      <c r="AE129" s="32">
        <f t="shared" si="95"/>
        <v>0</v>
      </c>
      <c r="AF129" s="32">
        <f t="shared" si="95"/>
        <v>0</v>
      </c>
      <c r="AG129" s="32">
        <f t="shared" si="95"/>
        <v>0</v>
      </c>
      <c r="AH129" s="32">
        <f t="shared" si="95"/>
        <v>0</v>
      </c>
      <c r="AI129" s="32">
        <f t="shared" si="95"/>
        <v>9</v>
      </c>
      <c r="AJ129" s="32">
        <f t="shared" si="95"/>
        <v>8</v>
      </c>
      <c r="AK129" s="32">
        <f t="shared" si="95"/>
        <v>8</v>
      </c>
      <c r="AL129" s="32">
        <f t="shared" si="95"/>
        <v>8</v>
      </c>
      <c r="AM129" s="32">
        <f t="shared" si="95"/>
        <v>7</v>
      </c>
      <c r="AN129" s="32">
        <f t="shared" si="95"/>
        <v>7</v>
      </c>
      <c r="AO129" s="32">
        <f t="shared" si="95"/>
        <v>7</v>
      </c>
      <c r="AP129" s="32">
        <f t="shared" si="95"/>
        <v>7</v>
      </c>
      <c r="AQ129" s="32">
        <f t="shared" si="95"/>
        <v>7</v>
      </c>
      <c r="AR129" s="32">
        <f t="shared" si="95"/>
        <v>0</v>
      </c>
      <c r="AS129" s="32">
        <f t="shared" si="95"/>
        <v>0</v>
      </c>
      <c r="AT129" s="32">
        <f t="shared" si="95"/>
        <v>0</v>
      </c>
      <c r="AU129" s="32">
        <f t="shared" si="78"/>
        <v>0</v>
      </c>
      <c r="AV129" s="32">
        <f t="shared" si="78"/>
        <v>0</v>
      </c>
      <c r="AW129" s="32">
        <f t="shared" si="78"/>
        <v>0</v>
      </c>
      <c r="AX129" s="32">
        <f t="shared" si="78"/>
        <v>0</v>
      </c>
      <c r="AY129" s="32">
        <f t="shared" si="78"/>
        <v>0</v>
      </c>
      <c r="AZ129" s="32">
        <f t="shared" si="78"/>
        <v>0</v>
      </c>
      <c r="BA129" s="32">
        <f t="shared" si="78"/>
        <v>0</v>
      </c>
      <c r="BB129" s="32">
        <f t="shared" si="78"/>
        <v>0</v>
      </c>
      <c r="BC129" s="32">
        <f t="shared" si="78"/>
        <v>0</v>
      </c>
      <c r="BD129" s="105">
        <f t="shared" si="96"/>
        <v>68</v>
      </c>
      <c r="BF129" s="62">
        <v>0</v>
      </c>
      <c r="BG129" s="105">
        <v>68</v>
      </c>
      <c r="BH129" s="117"/>
    </row>
    <row r="130" spans="1:60" ht="12.75">
      <c r="A130" s="62">
        <f t="shared" si="92"/>
        <v>0</v>
      </c>
      <c r="B130" s="32">
        <f aca="true" t="shared" si="105" ref="B130:Z130">IF(B$89=40,0,B86)</f>
        <v>7</v>
      </c>
      <c r="C130" s="32">
        <f t="shared" si="105"/>
        <v>8</v>
      </c>
      <c r="D130" s="32">
        <f t="shared" si="105"/>
        <v>8</v>
      </c>
      <c r="E130" s="32">
        <f t="shared" si="105"/>
        <v>9</v>
      </c>
      <c r="F130" s="32">
        <f t="shared" si="105"/>
        <v>10</v>
      </c>
      <c r="G130" s="32">
        <f t="shared" si="105"/>
        <v>7</v>
      </c>
      <c r="H130" s="32">
        <f t="shared" si="105"/>
        <v>7</v>
      </c>
      <c r="I130" s="32">
        <f t="shared" si="105"/>
        <v>7</v>
      </c>
      <c r="J130" s="32">
        <f t="shared" si="105"/>
        <v>7</v>
      </c>
      <c r="K130" s="32">
        <f t="shared" si="105"/>
        <v>9</v>
      </c>
      <c r="L130" s="32">
        <f t="shared" si="105"/>
        <v>8</v>
      </c>
      <c r="M130" s="32">
        <f t="shared" si="105"/>
        <v>12</v>
      </c>
      <c r="N130" s="32">
        <f t="shared" si="105"/>
        <v>21</v>
      </c>
      <c r="O130" s="32">
        <f t="shared" si="105"/>
        <v>0</v>
      </c>
      <c r="P130" s="32">
        <f t="shared" si="105"/>
        <v>0</v>
      </c>
      <c r="Q130" s="32">
        <f t="shared" si="105"/>
        <v>0</v>
      </c>
      <c r="R130" s="32">
        <f t="shared" si="105"/>
        <v>0</v>
      </c>
      <c r="S130" s="32">
        <f t="shared" si="105"/>
        <v>0</v>
      </c>
      <c r="T130" s="32">
        <f t="shared" si="105"/>
        <v>0</v>
      </c>
      <c r="U130" s="32">
        <f t="shared" si="105"/>
        <v>0</v>
      </c>
      <c r="V130" s="32">
        <f t="shared" si="105"/>
        <v>0</v>
      </c>
      <c r="W130" s="32">
        <f t="shared" si="105"/>
        <v>0</v>
      </c>
      <c r="X130" s="32">
        <f t="shared" si="105"/>
        <v>0</v>
      </c>
      <c r="Y130" s="32">
        <f t="shared" si="105"/>
        <v>0</v>
      </c>
      <c r="Z130" s="101">
        <f t="shared" si="105"/>
        <v>0</v>
      </c>
      <c r="AA130" s="99"/>
      <c r="AB130" s="109"/>
      <c r="AC130" s="133"/>
      <c r="AD130" s="62">
        <f t="shared" si="94"/>
        <v>0</v>
      </c>
      <c r="AE130" s="32">
        <f t="shared" si="95"/>
        <v>0</v>
      </c>
      <c r="AF130" s="32">
        <f t="shared" si="95"/>
        <v>0</v>
      </c>
      <c r="AG130" s="32">
        <f t="shared" si="95"/>
        <v>0</v>
      </c>
      <c r="AH130" s="32">
        <f t="shared" si="95"/>
        <v>0</v>
      </c>
      <c r="AI130" s="32">
        <f t="shared" si="95"/>
        <v>9</v>
      </c>
      <c r="AJ130" s="32">
        <f t="shared" si="95"/>
        <v>8</v>
      </c>
      <c r="AK130" s="32">
        <f t="shared" si="95"/>
        <v>8</v>
      </c>
      <c r="AL130" s="32">
        <f t="shared" si="95"/>
        <v>8</v>
      </c>
      <c r="AM130" s="32">
        <f t="shared" si="95"/>
        <v>7</v>
      </c>
      <c r="AN130" s="32">
        <f t="shared" si="95"/>
        <v>7</v>
      </c>
      <c r="AO130" s="32">
        <f t="shared" si="95"/>
        <v>7</v>
      </c>
      <c r="AP130" s="32">
        <f t="shared" si="95"/>
        <v>7</v>
      </c>
      <c r="AQ130" s="32">
        <f t="shared" si="95"/>
        <v>7</v>
      </c>
      <c r="AR130" s="32">
        <f t="shared" si="95"/>
        <v>0</v>
      </c>
      <c r="AS130" s="32">
        <f t="shared" si="95"/>
        <v>0</v>
      </c>
      <c r="AT130" s="32">
        <f t="shared" si="95"/>
        <v>0</v>
      </c>
      <c r="AU130" s="32">
        <f t="shared" si="78"/>
        <v>0</v>
      </c>
      <c r="AV130" s="32">
        <f t="shared" si="78"/>
        <v>0</v>
      </c>
      <c r="AW130" s="32">
        <f t="shared" si="78"/>
        <v>0</v>
      </c>
      <c r="AX130" s="32">
        <f t="shared" si="78"/>
        <v>0</v>
      </c>
      <c r="AY130" s="32">
        <f t="shared" si="78"/>
        <v>0</v>
      </c>
      <c r="AZ130" s="32">
        <f t="shared" si="78"/>
        <v>0</v>
      </c>
      <c r="BA130" s="32">
        <f t="shared" si="78"/>
        <v>0</v>
      </c>
      <c r="BB130" s="32">
        <f t="shared" si="78"/>
        <v>0</v>
      </c>
      <c r="BC130" s="32">
        <f t="shared" si="78"/>
        <v>0</v>
      </c>
      <c r="BD130" s="105">
        <f t="shared" si="96"/>
        <v>68</v>
      </c>
      <c r="BF130" s="62">
        <v>0</v>
      </c>
      <c r="BG130" s="105">
        <v>68</v>
      </c>
      <c r="BH130" s="117"/>
    </row>
    <row r="131" spans="1:60" ht="12.75">
      <c r="A131" s="62">
        <f>A41</f>
        <v>0</v>
      </c>
      <c r="B131" s="32">
        <f aca="true" t="shared" si="106" ref="B131:Q131">IF(B$89=40,0,B87)</f>
        <v>7</v>
      </c>
      <c r="C131" s="32">
        <f t="shared" si="106"/>
        <v>8</v>
      </c>
      <c r="D131" s="32">
        <f t="shared" si="106"/>
        <v>8</v>
      </c>
      <c r="E131" s="32">
        <f t="shared" si="106"/>
        <v>9</v>
      </c>
      <c r="F131" s="32">
        <f t="shared" si="106"/>
        <v>10</v>
      </c>
      <c r="G131" s="32">
        <f t="shared" si="106"/>
        <v>7</v>
      </c>
      <c r="H131" s="32">
        <f t="shared" si="106"/>
        <v>7</v>
      </c>
      <c r="I131" s="32">
        <f t="shared" si="106"/>
        <v>7</v>
      </c>
      <c r="J131" s="32">
        <f t="shared" si="106"/>
        <v>7</v>
      </c>
      <c r="K131" s="32">
        <f t="shared" si="106"/>
        <v>9</v>
      </c>
      <c r="L131" s="32">
        <f t="shared" si="106"/>
        <v>8</v>
      </c>
      <c r="M131" s="32">
        <f t="shared" si="106"/>
        <v>12</v>
      </c>
      <c r="N131" s="32">
        <f t="shared" si="106"/>
        <v>21</v>
      </c>
      <c r="O131" s="32">
        <f t="shared" si="106"/>
        <v>0</v>
      </c>
      <c r="P131" s="32">
        <f t="shared" si="106"/>
        <v>0</v>
      </c>
      <c r="Q131" s="32">
        <f t="shared" si="106"/>
        <v>0</v>
      </c>
      <c r="R131" s="32">
        <f aca="true" t="shared" si="107" ref="R131:Z131">IF(R$89=40,0,R87)</f>
        <v>0</v>
      </c>
      <c r="S131" s="32">
        <f t="shared" si="107"/>
        <v>0</v>
      </c>
      <c r="T131" s="32">
        <f t="shared" si="107"/>
        <v>0</v>
      </c>
      <c r="U131" s="32">
        <f t="shared" si="107"/>
        <v>0</v>
      </c>
      <c r="V131" s="32">
        <f t="shared" si="107"/>
        <v>0</v>
      </c>
      <c r="W131" s="32">
        <f t="shared" si="107"/>
        <v>0</v>
      </c>
      <c r="X131" s="32">
        <f t="shared" si="107"/>
        <v>0</v>
      </c>
      <c r="Y131" s="32">
        <f t="shared" si="107"/>
        <v>0</v>
      </c>
      <c r="Z131" s="101">
        <f t="shared" si="107"/>
        <v>0</v>
      </c>
      <c r="AA131" s="99"/>
      <c r="AB131" s="109"/>
      <c r="AC131" s="133"/>
      <c r="AD131" s="62">
        <f>A41</f>
        <v>0</v>
      </c>
      <c r="AE131" s="32">
        <f t="shared" si="95"/>
        <v>0</v>
      </c>
      <c r="AF131" s="32">
        <f t="shared" si="95"/>
        <v>0</v>
      </c>
      <c r="AG131" s="32">
        <f t="shared" si="95"/>
        <v>0</v>
      </c>
      <c r="AH131" s="32">
        <f t="shared" si="95"/>
        <v>0</v>
      </c>
      <c r="AI131" s="32">
        <f t="shared" si="95"/>
        <v>9</v>
      </c>
      <c r="AJ131" s="32">
        <f t="shared" si="95"/>
        <v>8</v>
      </c>
      <c r="AK131" s="32">
        <f t="shared" si="95"/>
        <v>8</v>
      </c>
      <c r="AL131" s="32">
        <f t="shared" si="95"/>
        <v>8</v>
      </c>
      <c r="AM131" s="32">
        <f t="shared" si="95"/>
        <v>7</v>
      </c>
      <c r="AN131" s="32">
        <f t="shared" si="95"/>
        <v>7</v>
      </c>
      <c r="AO131" s="32">
        <f t="shared" si="95"/>
        <v>7</v>
      </c>
      <c r="AP131" s="32">
        <f t="shared" si="95"/>
        <v>7</v>
      </c>
      <c r="AQ131" s="32">
        <f t="shared" si="95"/>
        <v>7</v>
      </c>
      <c r="AR131" s="32">
        <f t="shared" si="95"/>
        <v>0</v>
      </c>
      <c r="AS131" s="32">
        <f t="shared" si="95"/>
        <v>0</v>
      </c>
      <c r="AT131" s="32">
        <f t="shared" si="95"/>
        <v>0</v>
      </c>
      <c r="AU131" s="32">
        <f t="shared" si="78"/>
        <v>0</v>
      </c>
      <c r="AV131" s="32">
        <f t="shared" si="78"/>
        <v>0</v>
      </c>
      <c r="AW131" s="32">
        <f t="shared" si="78"/>
        <v>0</v>
      </c>
      <c r="AX131" s="32">
        <f t="shared" si="78"/>
        <v>0</v>
      </c>
      <c r="AY131" s="32">
        <f t="shared" si="78"/>
        <v>0</v>
      </c>
      <c r="AZ131" s="32">
        <f t="shared" si="78"/>
        <v>0</v>
      </c>
      <c r="BA131" s="32">
        <f t="shared" si="78"/>
        <v>0</v>
      </c>
      <c r="BB131" s="32">
        <f t="shared" si="78"/>
        <v>0</v>
      </c>
      <c r="BC131" s="32">
        <f t="shared" si="78"/>
        <v>0</v>
      </c>
      <c r="BD131" s="105">
        <f t="shared" si="96"/>
        <v>68</v>
      </c>
      <c r="BF131" s="62">
        <v>0</v>
      </c>
      <c r="BG131" s="105">
        <v>68</v>
      </c>
      <c r="BH131" s="117"/>
    </row>
    <row r="132" spans="1:60" ht="13.5" thickBot="1">
      <c r="A132" s="102">
        <f>A42</f>
        <v>0</v>
      </c>
      <c r="B132" s="60">
        <f aca="true" t="shared" si="108" ref="B132:Z132">IF(B$89=40,0,B88)</f>
        <v>7</v>
      </c>
      <c r="C132" s="60">
        <f t="shared" si="108"/>
        <v>8</v>
      </c>
      <c r="D132" s="60">
        <f t="shared" si="108"/>
        <v>8</v>
      </c>
      <c r="E132" s="60">
        <f t="shared" si="108"/>
        <v>9</v>
      </c>
      <c r="F132" s="60">
        <f t="shared" si="108"/>
        <v>10</v>
      </c>
      <c r="G132" s="60">
        <f t="shared" si="108"/>
        <v>7</v>
      </c>
      <c r="H132" s="60">
        <f t="shared" si="108"/>
        <v>7</v>
      </c>
      <c r="I132" s="60">
        <f t="shared" si="108"/>
        <v>7</v>
      </c>
      <c r="J132" s="60">
        <f t="shared" si="108"/>
        <v>7</v>
      </c>
      <c r="K132" s="60">
        <f t="shared" si="108"/>
        <v>9</v>
      </c>
      <c r="L132" s="60">
        <f t="shared" si="108"/>
        <v>8</v>
      </c>
      <c r="M132" s="60">
        <f t="shared" si="108"/>
        <v>12</v>
      </c>
      <c r="N132" s="60">
        <f t="shared" si="108"/>
        <v>21</v>
      </c>
      <c r="O132" s="60">
        <f t="shared" si="108"/>
        <v>0</v>
      </c>
      <c r="P132" s="60">
        <f t="shared" si="108"/>
        <v>0</v>
      </c>
      <c r="Q132" s="60">
        <f t="shared" si="108"/>
        <v>0</v>
      </c>
      <c r="R132" s="60">
        <f t="shared" si="108"/>
        <v>0</v>
      </c>
      <c r="S132" s="60">
        <f t="shared" si="108"/>
        <v>0</v>
      </c>
      <c r="T132" s="60">
        <f t="shared" si="108"/>
        <v>0</v>
      </c>
      <c r="U132" s="60">
        <f t="shared" si="108"/>
        <v>0</v>
      </c>
      <c r="V132" s="60">
        <f t="shared" si="108"/>
        <v>0</v>
      </c>
      <c r="W132" s="60">
        <f t="shared" si="108"/>
        <v>0</v>
      </c>
      <c r="X132" s="60">
        <f t="shared" si="108"/>
        <v>0</v>
      </c>
      <c r="Y132" s="60">
        <f t="shared" si="108"/>
        <v>0</v>
      </c>
      <c r="Z132" s="139">
        <f t="shared" si="108"/>
        <v>0</v>
      </c>
      <c r="AA132" s="99"/>
      <c r="AB132" s="110"/>
      <c r="AC132" s="134"/>
      <c r="AD132" s="59">
        <f>A42</f>
        <v>0</v>
      </c>
      <c r="AE132" s="60">
        <f t="shared" si="95"/>
        <v>0</v>
      </c>
      <c r="AF132" s="60">
        <f t="shared" si="95"/>
        <v>0</v>
      </c>
      <c r="AG132" s="60">
        <f t="shared" si="95"/>
        <v>0</v>
      </c>
      <c r="AH132" s="60">
        <f t="shared" si="95"/>
        <v>0</v>
      </c>
      <c r="AI132" s="60">
        <f t="shared" si="95"/>
        <v>9</v>
      </c>
      <c r="AJ132" s="60">
        <f t="shared" si="95"/>
        <v>8</v>
      </c>
      <c r="AK132" s="60">
        <f t="shared" si="95"/>
        <v>8</v>
      </c>
      <c r="AL132" s="60">
        <f t="shared" si="95"/>
        <v>8</v>
      </c>
      <c r="AM132" s="60">
        <f t="shared" si="95"/>
        <v>7</v>
      </c>
      <c r="AN132" s="60">
        <f t="shared" si="95"/>
        <v>7</v>
      </c>
      <c r="AO132" s="60">
        <f t="shared" si="95"/>
        <v>7</v>
      </c>
      <c r="AP132" s="60">
        <f t="shared" si="95"/>
        <v>7</v>
      </c>
      <c r="AQ132" s="60">
        <f t="shared" si="95"/>
        <v>7</v>
      </c>
      <c r="AR132" s="60">
        <f t="shared" si="95"/>
        <v>0</v>
      </c>
      <c r="AS132" s="60">
        <f t="shared" si="95"/>
        <v>0</v>
      </c>
      <c r="AT132" s="60">
        <f t="shared" si="95"/>
        <v>0</v>
      </c>
      <c r="AU132" s="60">
        <f t="shared" si="78"/>
        <v>0</v>
      </c>
      <c r="AV132" s="60">
        <f t="shared" si="78"/>
        <v>0</v>
      </c>
      <c r="AW132" s="60">
        <f t="shared" si="78"/>
        <v>0</v>
      </c>
      <c r="AX132" s="60">
        <f t="shared" si="78"/>
        <v>0</v>
      </c>
      <c r="AY132" s="60">
        <f t="shared" si="78"/>
        <v>0</v>
      </c>
      <c r="AZ132" s="60">
        <f t="shared" si="78"/>
        <v>0</v>
      </c>
      <c r="BA132" s="60">
        <f t="shared" si="78"/>
        <v>0</v>
      </c>
      <c r="BB132" s="60">
        <f t="shared" si="78"/>
        <v>0</v>
      </c>
      <c r="BC132" s="60">
        <f t="shared" si="78"/>
        <v>0</v>
      </c>
      <c r="BD132" s="106">
        <f t="shared" si="96"/>
        <v>68</v>
      </c>
      <c r="BF132" s="59">
        <v>0</v>
      </c>
      <c r="BG132" s="106">
        <v>68</v>
      </c>
      <c r="BH132" s="118"/>
    </row>
    <row r="133" spans="26:27" ht="12.75">
      <c r="Z133" s="3"/>
      <c r="AA133" s="99"/>
    </row>
    <row r="138" ht="12.75">
      <c r="BF138" s="1"/>
    </row>
    <row r="139" ht="12.75">
      <c r="BF139" s="1"/>
    </row>
    <row r="173" ht="12.75">
      <c r="BF173" t="s">
        <v>135</v>
      </c>
    </row>
    <row r="174" spans="58:86" ht="12.75">
      <c r="BF174" t="s">
        <v>117</v>
      </c>
      <c r="BH174" t="s">
        <v>94</v>
      </c>
      <c r="BI174">
        <v>1</v>
      </c>
      <c r="BJ174">
        <v>2</v>
      </c>
      <c r="BK174">
        <v>3</v>
      </c>
      <c r="BL174">
        <v>4</v>
      </c>
      <c r="BM174">
        <v>5</v>
      </c>
      <c r="BN174">
        <v>6</v>
      </c>
      <c r="BO174">
        <v>7</v>
      </c>
      <c r="BP174">
        <v>8</v>
      </c>
      <c r="BQ174">
        <v>9</v>
      </c>
      <c r="BR174">
        <v>10</v>
      </c>
      <c r="BS174">
        <v>11</v>
      </c>
      <c r="BT174">
        <v>12</v>
      </c>
      <c r="BU174">
        <v>13</v>
      </c>
      <c r="BV174">
        <v>14</v>
      </c>
      <c r="BW174">
        <v>15</v>
      </c>
      <c r="BX174">
        <v>16</v>
      </c>
      <c r="BY174">
        <v>17</v>
      </c>
      <c r="BZ174">
        <v>18</v>
      </c>
      <c r="CA174">
        <v>19</v>
      </c>
      <c r="CB174">
        <v>20</v>
      </c>
      <c r="CC174">
        <v>21</v>
      </c>
      <c r="CD174">
        <v>22</v>
      </c>
      <c r="CE174">
        <v>23</v>
      </c>
      <c r="CF174">
        <v>24</v>
      </c>
      <c r="CG174">
        <v>25</v>
      </c>
      <c r="CH174" t="s">
        <v>120</v>
      </c>
    </row>
    <row r="175" spans="58:86" ht="12.75">
      <c r="BF175" t="s">
        <v>118</v>
      </c>
      <c r="BG175" t="s">
        <v>121</v>
      </c>
      <c r="BH175" t="s">
        <v>101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8</v>
      </c>
      <c r="BP175">
        <v>7</v>
      </c>
      <c r="BQ175">
        <v>7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>
        <v>1</v>
      </c>
      <c r="BZ175">
        <v>1</v>
      </c>
      <c r="CA175">
        <v>1</v>
      </c>
      <c r="CB175">
        <v>1</v>
      </c>
      <c r="CC175">
        <v>1</v>
      </c>
      <c r="CD175">
        <v>1</v>
      </c>
      <c r="CE175">
        <v>1</v>
      </c>
      <c r="CF175">
        <v>1</v>
      </c>
      <c r="CG175">
        <v>1</v>
      </c>
      <c r="CH175">
        <v>38</v>
      </c>
    </row>
    <row r="176" spans="58:86" ht="12.75">
      <c r="BF176">
        <v>0</v>
      </c>
      <c r="BG176">
        <v>0</v>
      </c>
      <c r="BH176" t="s">
        <v>137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2</v>
      </c>
      <c r="BP176">
        <v>1</v>
      </c>
      <c r="BQ176">
        <v>1</v>
      </c>
      <c r="BR176">
        <v>1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1</v>
      </c>
      <c r="BZ176">
        <v>1</v>
      </c>
      <c r="CA176">
        <v>1</v>
      </c>
      <c r="CB176">
        <v>1</v>
      </c>
      <c r="CC176">
        <v>1</v>
      </c>
      <c r="CD176">
        <v>1</v>
      </c>
      <c r="CE176">
        <v>1</v>
      </c>
      <c r="CF176">
        <v>1</v>
      </c>
      <c r="CG176">
        <v>1</v>
      </c>
      <c r="CH176">
        <v>20</v>
      </c>
    </row>
    <row r="177" spans="58:86" ht="12.75">
      <c r="BF177">
        <v>1</v>
      </c>
      <c r="BG177">
        <v>0</v>
      </c>
      <c r="BH177" t="s">
        <v>23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3</v>
      </c>
      <c r="BP177">
        <v>3</v>
      </c>
      <c r="BQ177">
        <v>1</v>
      </c>
      <c r="BR177">
        <v>1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>
        <v>1</v>
      </c>
      <c r="BZ177">
        <v>1</v>
      </c>
      <c r="CA177">
        <v>1</v>
      </c>
      <c r="CB177">
        <v>1</v>
      </c>
      <c r="CC177">
        <v>1</v>
      </c>
      <c r="CD177">
        <v>1</v>
      </c>
      <c r="CE177">
        <v>1</v>
      </c>
      <c r="CF177">
        <v>1</v>
      </c>
      <c r="CG177">
        <v>1</v>
      </c>
      <c r="CH177">
        <v>23</v>
      </c>
    </row>
    <row r="178" spans="58:86" ht="12.75">
      <c r="BF178">
        <v>2</v>
      </c>
      <c r="BG178">
        <v>0</v>
      </c>
      <c r="BH178" t="s">
        <v>125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8</v>
      </c>
      <c r="BP178">
        <v>7</v>
      </c>
      <c r="BQ178">
        <v>7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1</v>
      </c>
      <c r="CD178">
        <v>1</v>
      </c>
      <c r="CE178">
        <v>1</v>
      </c>
      <c r="CF178">
        <v>1</v>
      </c>
      <c r="CG178">
        <v>1</v>
      </c>
      <c r="CH178">
        <v>38</v>
      </c>
    </row>
    <row r="179" spans="58:86" ht="12.75">
      <c r="BF179">
        <v>3</v>
      </c>
      <c r="BG179">
        <v>0</v>
      </c>
      <c r="BH179" t="s">
        <v>7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7</v>
      </c>
      <c r="BP179">
        <v>7</v>
      </c>
      <c r="BQ179">
        <v>7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1</v>
      </c>
      <c r="BZ179">
        <v>1</v>
      </c>
      <c r="CA179">
        <v>1</v>
      </c>
      <c r="CB179">
        <v>1</v>
      </c>
      <c r="CC179">
        <v>1</v>
      </c>
      <c r="CD179">
        <v>1</v>
      </c>
      <c r="CE179">
        <v>1</v>
      </c>
      <c r="CF179">
        <v>1</v>
      </c>
      <c r="CG179">
        <v>1</v>
      </c>
      <c r="CH179">
        <v>37</v>
      </c>
    </row>
    <row r="180" spans="58:86" ht="12.75">
      <c r="BF180">
        <v>4</v>
      </c>
      <c r="BG180">
        <v>1</v>
      </c>
      <c r="BH180" t="s">
        <v>138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8</v>
      </c>
      <c r="BP180">
        <v>7</v>
      </c>
      <c r="BQ180">
        <v>1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1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32</v>
      </c>
    </row>
    <row r="181" spans="58:86" ht="12.75">
      <c r="BF181">
        <v>5</v>
      </c>
      <c r="BG181">
        <v>1</v>
      </c>
      <c r="BH181" t="s">
        <v>27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7</v>
      </c>
      <c r="BP181">
        <v>7</v>
      </c>
      <c r="BQ181">
        <v>4</v>
      </c>
      <c r="BR181">
        <v>1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>
        <v>1</v>
      </c>
      <c r="BZ181">
        <v>1</v>
      </c>
      <c r="CA181">
        <v>1</v>
      </c>
      <c r="CB181">
        <v>1</v>
      </c>
      <c r="CC181">
        <v>1</v>
      </c>
      <c r="CD181">
        <v>1</v>
      </c>
      <c r="CE181">
        <v>1</v>
      </c>
      <c r="CF181">
        <v>1</v>
      </c>
      <c r="CG181">
        <v>1</v>
      </c>
      <c r="CH181">
        <v>34</v>
      </c>
    </row>
    <row r="182" spans="58:86" ht="12.75">
      <c r="BF182">
        <v>6</v>
      </c>
      <c r="BG182">
        <v>1</v>
      </c>
      <c r="BH182" t="s">
        <v>145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7</v>
      </c>
      <c r="BP182">
        <v>7</v>
      </c>
      <c r="BQ182">
        <v>5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1</v>
      </c>
      <c r="BZ182">
        <v>1</v>
      </c>
      <c r="CA182">
        <v>1</v>
      </c>
      <c r="CB182">
        <v>1</v>
      </c>
      <c r="CC182">
        <v>1</v>
      </c>
      <c r="CD182">
        <v>1</v>
      </c>
      <c r="CE182">
        <v>1</v>
      </c>
      <c r="CF182">
        <v>1</v>
      </c>
      <c r="CG182">
        <v>1</v>
      </c>
      <c r="CH182">
        <v>35</v>
      </c>
    </row>
    <row r="183" spans="58:86" ht="12.75">
      <c r="BF183">
        <v>7</v>
      </c>
      <c r="BG183">
        <v>1</v>
      </c>
      <c r="BH183" t="s">
        <v>26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4</v>
      </c>
      <c r="BP183">
        <v>3</v>
      </c>
      <c r="BQ183">
        <v>2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25</v>
      </c>
    </row>
    <row r="184" spans="58:86" ht="12.75">
      <c r="BF184">
        <v>8</v>
      </c>
      <c r="BG184">
        <v>2</v>
      </c>
      <c r="BH184" t="s">
        <v>16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2</v>
      </c>
      <c r="BP184">
        <v>2</v>
      </c>
      <c r="BQ184">
        <v>1</v>
      </c>
      <c r="BR184">
        <v>1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1</v>
      </c>
      <c r="BZ184">
        <v>1</v>
      </c>
      <c r="CA184">
        <v>1</v>
      </c>
      <c r="CB184">
        <v>1</v>
      </c>
      <c r="CC184">
        <v>1</v>
      </c>
      <c r="CD184">
        <v>1</v>
      </c>
      <c r="CE184">
        <v>1</v>
      </c>
      <c r="CF184">
        <v>1</v>
      </c>
      <c r="CG184">
        <v>1</v>
      </c>
      <c r="CH184">
        <v>21</v>
      </c>
    </row>
    <row r="185" spans="58:86" ht="12.75">
      <c r="BF185">
        <v>9</v>
      </c>
      <c r="BG185">
        <v>2</v>
      </c>
      <c r="BH185" t="s">
        <v>15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8</v>
      </c>
      <c r="BP185">
        <v>7</v>
      </c>
      <c r="BQ185">
        <v>7</v>
      </c>
      <c r="BR185">
        <v>1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>
        <v>1</v>
      </c>
      <c r="BZ185">
        <v>1</v>
      </c>
      <c r="CA185">
        <v>1</v>
      </c>
      <c r="CB185">
        <v>1</v>
      </c>
      <c r="CC185">
        <v>1</v>
      </c>
      <c r="CD185">
        <v>1</v>
      </c>
      <c r="CE185">
        <v>1</v>
      </c>
      <c r="CF185">
        <v>1</v>
      </c>
      <c r="CG185">
        <v>1</v>
      </c>
      <c r="CH185">
        <v>38</v>
      </c>
    </row>
    <row r="186" spans="58:86" ht="12.75">
      <c r="BF186">
        <v>10</v>
      </c>
      <c r="BG186">
        <v>2</v>
      </c>
      <c r="BH186" t="s">
        <v>113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7</v>
      </c>
      <c r="BP186">
        <v>7</v>
      </c>
      <c r="BQ186">
        <v>6</v>
      </c>
      <c r="BR186">
        <v>1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Y186">
        <v>1</v>
      </c>
      <c r="BZ186">
        <v>1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36</v>
      </c>
    </row>
    <row r="187" spans="58:86" ht="12.75">
      <c r="BF187">
        <v>11</v>
      </c>
      <c r="BG187">
        <v>2</v>
      </c>
      <c r="BH187" t="s">
        <v>99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7</v>
      </c>
      <c r="BP187">
        <v>7</v>
      </c>
      <c r="BQ187">
        <v>6</v>
      </c>
      <c r="BR187">
        <v>1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>
        <v>1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1</v>
      </c>
      <c r="CF187">
        <v>1</v>
      </c>
      <c r="CG187">
        <v>1</v>
      </c>
      <c r="CH187">
        <v>36</v>
      </c>
    </row>
    <row r="188" spans="58:86" ht="12.75">
      <c r="BF188">
        <v>12</v>
      </c>
      <c r="BG188">
        <v>3</v>
      </c>
      <c r="BH188" t="s">
        <v>3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2</v>
      </c>
      <c r="BP188">
        <v>1</v>
      </c>
      <c r="BQ188">
        <v>1</v>
      </c>
      <c r="BR188">
        <v>1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v>1</v>
      </c>
      <c r="CC188">
        <v>1</v>
      </c>
      <c r="CD188">
        <v>1</v>
      </c>
      <c r="CE188">
        <v>1</v>
      </c>
      <c r="CF188">
        <v>1</v>
      </c>
      <c r="CG188">
        <v>1</v>
      </c>
      <c r="CH188">
        <v>20</v>
      </c>
    </row>
    <row r="189" spans="58:86" ht="12.75">
      <c r="BF189">
        <v>13</v>
      </c>
      <c r="BG189">
        <v>3</v>
      </c>
      <c r="BH189" t="s">
        <v>111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8</v>
      </c>
      <c r="BP189">
        <v>7</v>
      </c>
      <c r="BQ189">
        <v>7</v>
      </c>
      <c r="BR189">
        <v>1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>
        <v>1</v>
      </c>
      <c r="BZ189">
        <v>1</v>
      </c>
      <c r="CA189">
        <v>1</v>
      </c>
      <c r="CB189">
        <v>1</v>
      </c>
      <c r="CC189">
        <v>1</v>
      </c>
      <c r="CD189">
        <v>1</v>
      </c>
      <c r="CE189">
        <v>1</v>
      </c>
      <c r="CF189">
        <v>1</v>
      </c>
      <c r="CG189">
        <v>1</v>
      </c>
      <c r="CH189">
        <v>38</v>
      </c>
    </row>
    <row r="190" spans="58:86" ht="12.75">
      <c r="BF190">
        <v>14</v>
      </c>
      <c r="BG190">
        <v>3</v>
      </c>
      <c r="BH190" t="s">
        <v>134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7</v>
      </c>
      <c r="BP190">
        <v>6</v>
      </c>
      <c r="BQ190">
        <v>5</v>
      </c>
      <c r="BR190">
        <v>1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Y190">
        <v>1</v>
      </c>
      <c r="BZ190">
        <v>1</v>
      </c>
      <c r="CA190">
        <v>1</v>
      </c>
      <c r="CB190">
        <v>1</v>
      </c>
      <c r="CC190">
        <v>1</v>
      </c>
      <c r="CD190">
        <v>1</v>
      </c>
      <c r="CE190">
        <v>1</v>
      </c>
      <c r="CF190">
        <v>1</v>
      </c>
      <c r="CG190">
        <v>1</v>
      </c>
      <c r="CH190">
        <v>34</v>
      </c>
    </row>
    <row r="191" spans="58:86" ht="12.75">
      <c r="BF191">
        <v>15</v>
      </c>
      <c r="BG191">
        <v>3</v>
      </c>
      <c r="BH191" t="s">
        <v>140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8</v>
      </c>
      <c r="BP191">
        <v>7</v>
      </c>
      <c r="BQ191">
        <v>4</v>
      </c>
      <c r="BR191">
        <v>1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>
        <v>1</v>
      </c>
      <c r="BZ191">
        <v>1</v>
      </c>
      <c r="CA191">
        <v>1</v>
      </c>
      <c r="CB191">
        <v>1</v>
      </c>
      <c r="CC191">
        <v>1</v>
      </c>
      <c r="CD191">
        <v>1</v>
      </c>
      <c r="CE191">
        <v>1</v>
      </c>
      <c r="CF191">
        <v>1</v>
      </c>
      <c r="CG191">
        <v>1</v>
      </c>
      <c r="CH191">
        <v>35</v>
      </c>
    </row>
    <row r="192" spans="58:86" ht="12.75">
      <c r="BF192">
        <v>16</v>
      </c>
      <c r="BG192">
        <v>4</v>
      </c>
      <c r="BH192" t="s">
        <v>124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8</v>
      </c>
      <c r="BP192">
        <v>7</v>
      </c>
      <c r="BQ192">
        <v>7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>
        <v>1</v>
      </c>
      <c r="BZ192">
        <v>1</v>
      </c>
      <c r="CA192">
        <v>1</v>
      </c>
      <c r="CB192">
        <v>1</v>
      </c>
      <c r="CC192">
        <v>1</v>
      </c>
      <c r="CD192">
        <v>1</v>
      </c>
      <c r="CE192">
        <v>1</v>
      </c>
      <c r="CF192">
        <v>1</v>
      </c>
      <c r="CG192">
        <v>1</v>
      </c>
      <c r="CH192">
        <v>38</v>
      </c>
    </row>
    <row r="193" spans="58:86" ht="12.75">
      <c r="BF193">
        <v>17</v>
      </c>
      <c r="BG193">
        <v>4</v>
      </c>
      <c r="BH193" t="s">
        <v>115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7</v>
      </c>
      <c r="BP193">
        <v>7</v>
      </c>
      <c r="BQ193">
        <v>4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1</v>
      </c>
      <c r="CA193">
        <v>1</v>
      </c>
      <c r="CB193">
        <v>1</v>
      </c>
      <c r="CC193">
        <v>1</v>
      </c>
      <c r="CD193">
        <v>1</v>
      </c>
      <c r="CE193">
        <v>1</v>
      </c>
      <c r="CF193">
        <v>1</v>
      </c>
      <c r="CG193">
        <v>1</v>
      </c>
      <c r="CH193">
        <v>34</v>
      </c>
    </row>
    <row r="194" spans="58:86" ht="12.75">
      <c r="BF194">
        <v>18</v>
      </c>
      <c r="BG194">
        <v>4</v>
      </c>
      <c r="BH194" t="s">
        <v>142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7</v>
      </c>
      <c r="BP194">
        <v>7</v>
      </c>
      <c r="BQ194">
        <v>6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>
        <v>1</v>
      </c>
      <c r="BZ194">
        <v>1</v>
      </c>
      <c r="CA194">
        <v>1</v>
      </c>
      <c r="CB194">
        <v>1</v>
      </c>
      <c r="CC194">
        <v>1</v>
      </c>
      <c r="CD194">
        <v>1</v>
      </c>
      <c r="CE194">
        <v>1</v>
      </c>
      <c r="CF194">
        <v>1</v>
      </c>
      <c r="CG194">
        <v>1</v>
      </c>
      <c r="CH194">
        <v>36</v>
      </c>
    </row>
    <row r="195" spans="58:86" ht="12.75">
      <c r="BF195">
        <v>19</v>
      </c>
      <c r="BG195">
        <v>4</v>
      </c>
      <c r="BH195" t="s">
        <v>141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8</v>
      </c>
      <c r="BP195">
        <v>7</v>
      </c>
      <c r="BQ195">
        <v>6</v>
      </c>
      <c r="BR195">
        <v>1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>
        <v>1</v>
      </c>
      <c r="BZ195">
        <v>1</v>
      </c>
      <c r="CA195">
        <v>1</v>
      </c>
      <c r="CB195">
        <v>1</v>
      </c>
      <c r="CC195">
        <v>1</v>
      </c>
      <c r="CD195">
        <v>1</v>
      </c>
      <c r="CE195">
        <v>1</v>
      </c>
      <c r="CF195">
        <v>1</v>
      </c>
      <c r="CG195">
        <v>1</v>
      </c>
      <c r="CH195">
        <v>37</v>
      </c>
    </row>
    <row r="196" spans="58:86" ht="12.75">
      <c r="BF196">
        <v>20</v>
      </c>
      <c r="BG196">
        <v>5</v>
      </c>
      <c r="BH196" t="s">
        <v>133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7</v>
      </c>
      <c r="BP196">
        <v>6</v>
      </c>
      <c r="BQ196">
        <v>2</v>
      </c>
      <c r="BR196">
        <v>1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>
        <v>1</v>
      </c>
      <c r="BZ196">
        <v>1</v>
      </c>
      <c r="CA196">
        <v>1</v>
      </c>
      <c r="CB196">
        <v>1</v>
      </c>
      <c r="CC196">
        <v>1</v>
      </c>
      <c r="CD196">
        <v>1</v>
      </c>
      <c r="CE196">
        <v>1</v>
      </c>
      <c r="CF196">
        <v>1</v>
      </c>
      <c r="CG196">
        <v>1</v>
      </c>
      <c r="CH196">
        <v>31</v>
      </c>
    </row>
    <row r="197" spans="58:86" ht="12.75">
      <c r="BF197">
        <v>21</v>
      </c>
      <c r="BG197">
        <v>5</v>
      </c>
      <c r="BH197" t="s">
        <v>126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8</v>
      </c>
      <c r="BP197">
        <v>7</v>
      </c>
      <c r="BQ197">
        <v>7</v>
      </c>
      <c r="BR197">
        <v>1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>
        <v>1</v>
      </c>
      <c r="BZ197">
        <v>1</v>
      </c>
      <c r="CA197">
        <v>1</v>
      </c>
      <c r="CB197">
        <v>1</v>
      </c>
      <c r="CC197">
        <v>1</v>
      </c>
      <c r="CD197">
        <v>1</v>
      </c>
      <c r="CE197">
        <v>1</v>
      </c>
      <c r="CF197">
        <v>1</v>
      </c>
      <c r="CG197">
        <v>1</v>
      </c>
      <c r="CH197">
        <v>38</v>
      </c>
    </row>
    <row r="198" spans="58:86" ht="12.75">
      <c r="BF198">
        <v>22</v>
      </c>
      <c r="BG198">
        <v>5</v>
      </c>
      <c r="BH198" t="s">
        <v>14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5</v>
      </c>
      <c r="BP198">
        <v>4</v>
      </c>
      <c r="BQ198">
        <v>4</v>
      </c>
      <c r="BR198">
        <v>1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>
        <v>1</v>
      </c>
      <c r="BZ198">
        <v>1</v>
      </c>
      <c r="CA198">
        <v>1</v>
      </c>
      <c r="CB198">
        <v>1</v>
      </c>
      <c r="CC198">
        <v>1</v>
      </c>
      <c r="CD198">
        <v>1</v>
      </c>
      <c r="CE198">
        <v>1</v>
      </c>
      <c r="CF198">
        <v>1</v>
      </c>
      <c r="CG198">
        <v>1</v>
      </c>
      <c r="CH198">
        <v>29</v>
      </c>
    </row>
    <row r="199" spans="58:86" ht="12.75">
      <c r="BF199">
        <v>23</v>
      </c>
      <c r="BG199">
        <v>5</v>
      </c>
      <c r="BH199" t="s">
        <v>131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7</v>
      </c>
      <c r="BP199">
        <v>2</v>
      </c>
      <c r="BQ199">
        <v>1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>
        <v>1</v>
      </c>
      <c r="BZ199">
        <v>1</v>
      </c>
      <c r="CA199">
        <v>1</v>
      </c>
      <c r="CB199">
        <v>1</v>
      </c>
      <c r="CC199">
        <v>1</v>
      </c>
      <c r="CD199">
        <v>1</v>
      </c>
      <c r="CE199">
        <v>1</v>
      </c>
      <c r="CF199">
        <v>1</v>
      </c>
      <c r="CG199">
        <v>1</v>
      </c>
      <c r="CH199">
        <v>26</v>
      </c>
    </row>
    <row r="200" spans="58:86" ht="12.75">
      <c r="BF200">
        <v>24</v>
      </c>
      <c r="BG200">
        <v>6</v>
      </c>
      <c r="BH200" t="s">
        <v>5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3</v>
      </c>
      <c r="BP200">
        <v>2</v>
      </c>
      <c r="BQ200">
        <v>1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>
        <v>1</v>
      </c>
      <c r="BZ200">
        <v>1</v>
      </c>
      <c r="CA200">
        <v>1</v>
      </c>
      <c r="CB200">
        <v>1</v>
      </c>
      <c r="CC200">
        <v>1</v>
      </c>
      <c r="CD200">
        <v>1</v>
      </c>
      <c r="CE200">
        <v>1</v>
      </c>
      <c r="CF200">
        <v>1</v>
      </c>
      <c r="CG200">
        <v>1</v>
      </c>
      <c r="CH200">
        <v>22</v>
      </c>
    </row>
    <row r="201" spans="58:86" ht="12.75">
      <c r="BF201">
        <v>25</v>
      </c>
      <c r="BG201">
        <v>6</v>
      </c>
      <c r="BH201" t="s">
        <v>143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7</v>
      </c>
      <c r="BP201">
        <v>7</v>
      </c>
      <c r="BQ201">
        <v>7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>
        <v>1</v>
      </c>
      <c r="BZ201">
        <v>1</v>
      </c>
      <c r="CA201">
        <v>1</v>
      </c>
      <c r="CB201">
        <v>1</v>
      </c>
      <c r="CC201">
        <v>1</v>
      </c>
      <c r="CD201">
        <v>1</v>
      </c>
      <c r="CE201">
        <v>1</v>
      </c>
      <c r="CF201">
        <v>1</v>
      </c>
      <c r="CG201">
        <v>1</v>
      </c>
      <c r="CH201">
        <v>37</v>
      </c>
    </row>
    <row r="202" spans="60:86" ht="12.75">
      <c r="BH202" t="s">
        <v>4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8</v>
      </c>
      <c r="BP202">
        <v>7</v>
      </c>
      <c r="BQ202">
        <v>7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>
        <v>1</v>
      </c>
      <c r="BZ202">
        <v>1</v>
      </c>
      <c r="CA202">
        <v>1</v>
      </c>
      <c r="CB202">
        <v>1</v>
      </c>
      <c r="CC202">
        <v>1</v>
      </c>
      <c r="CD202">
        <v>1</v>
      </c>
      <c r="CE202">
        <v>1</v>
      </c>
      <c r="CF202">
        <v>1</v>
      </c>
      <c r="CG202">
        <v>1</v>
      </c>
      <c r="CH202">
        <v>38</v>
      </c>
    </row>
    <row r="203" spans="60:86" ht="12.75">
      <c r="BH203" t="s">
        <v>112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8</v>
      </c>
      <c r="BP203">
        <v>7</v>
      </c>
      <c r="BQ203">
        <v>7</v>
      </c>
      <c r="BR203">
        <v>1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>
        <v>1</v>
      </c>
      <c r="BZ203">
        <v>1</v>
      </c>
      <c r="CA203">
        <v>1</v>
      </c>
      <c r="CB203">
        <v>1</v>
      </c>
      <c r="CC203">
        <v>1</v>
      </c>
      <c r="CD203">
        <v>1</v>
      </c>
      <c r="CE203">
        <v>1</v>
      </c>
      <c r="CF203">
        <v>1</v>
      </c>
      <c r="CG203">
        <v>1</v>
      </c>
      <c r="CH203">
        <v>38</v>
      </c>
    </row>
    <row r="204" spans="60:86" ht="12.75">
      <c r="BH204" t="s">
        <v>98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8</v>
      </c>
      <c r="BP204">
        <v>7</v>
      </c>
      <c r="BQ204">
        <v>7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1</v>
      </c>
      <c r="CA204">
        <v>1</v>
      </c>
      <c r="CB204">
        <v>1</v>
      </c>
      <c r="CC204">
        <v>1</v>
      </c>
      <c r="CD204">
        <v>1</v>
      </c>
      <c r="CE204">
        <v>1</v>
      </c>
      <c r="CF204">
        <v>1</v>
      </c>
      <c r="CG204">
        <v>1</v>
      </c>
      <c r="CH204">
        <v>38</v>
      </c>
    </row>
    <row r="205" spans="60:86" ht="12.75">
      <c r="BH205" t="s">
        <v>98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8</v>
      </c>
      <c r="BP205">
        <v>7</v>
      </c>
      <c r="BQ205">
        <v>7</v>
      </c>
      <c r="BR205">
        <v>1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>
        <v>1</v>
      </c>
      <c r="BZ205">
        <v>1</v>
      </c>
      <c r="CA205">
        <v>1</v>
      </c>
      <c r="CB205">
        <v>1</v>
      </c>
      <c r="CC205">
        <v>1</v>
      </c>
      <c r="CD205">
        <v>1</v>
      </c>
      <c r="CE205">
        <v>1</v>
      </c>
      <c r="CF205">
        <v>1</v>
      </c>
      <c r="CG205">
        <v>1</v>
      </c>
      <c r="CH205">
        <v>38</v>
      </c>
    </row>
    <row r="206" spans="60:86" ht="12.75">
      <c r="BH206" t="s">
        <v>98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8</v>
      </c>
      <c r="BP206">
        <v>7</v>
      </c>
      <c r="BQ206">
        <v>7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>
        <v>1</v>
      </c>
      <c r="BZ206">
        <v>1</v>
      </c>
      <c r="CA206">
        <v>1</v>
      </c>
      <c r="CB206">
        <v>1</v>
      </c>
      <c r="CC206">
        <v>1</v>
      </c>
      <c r="CD206">
        <v>1</v>
      </c>
      <c r="CE206">
        <v>1</v>
      </c>
      <c r="CF206">
        <v>1</v>
      </c>
      <c r="CG206">
        <v>1</v>
      </c>
      <c r="CH206">
        <v>38</v>
      </c>
    </row>
    <row r="207" spans="60:86" ht="12.75">
      <c r="BH207" t="s">
        <v>98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8</v>
      </c>
      <c r="BP207">
        <v>7</v>
      </c>
      <c r="BQ207">
        <v>7</v>
      </c>
      <c r="BR207">
        <v>1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>
        <v>1</v>
      </c>
      <c r="BZ207">
        <v>1</v>
      </c>
      <c r="CA207">
        <v>1</v>
      </c>
      <c r="CB207">
        <v>1</v>
      </c>
      <c r="CC207">
        <v>1</v>
      </c>
      <c r="CD207">
        <v>1</v>
      </c>
      <c r="CE207">
        <v>1</v>
      </c>
      <c r="CF207">
        <v>1</v>
      </c>
      <c r="CG207">
        <v>1</v>
      </c>
      <c r="CH207">
        <v>38</v>
      </c>
    </row>
    <row r="208" spans="60:86" ht="12.75">
      <c r="BH208" t="s">
        <v>98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8</v>
      </c>
      <c r="BP208">
        <v>7</v>
      </c>
      <c r="BQ208">
        <v>7</v>
      </c>
      <c r="BR208">
        <v>1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>
        <v>1</v>
      </c>
      <c r="BZ208">
        <v>1</v>
      </c>
      <c r="CA208">
        <v>1</v>
      </c>
      <c r="CB208">
        <v>1</v>
      </c>
      <c r="CC208">
        <v>1</v>
      </c>
      <c r="CD208">
        <v>1</v>
      </c>
      <c r="CE208">
        <v>1</v>
      </c>
      <c r="CF208">
        <v>1</v>
      </c>
      <c r="CG208">
        <v>1</v>
      </c>
      <c r="CH208">
        <v>38</v>
      </c>
    </row>
    <row r="209" spans="60:86" ht="12.75">
      <c r="BH209" t="s">
        <v>98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8</v>
      </c>
      <c r="BP209">
        <v>7</v>
      </c>
      <c r="BQ209">
        <v>7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>
        <v>1</v>
      </c>
      <c r="BZ209">
        <v>1</v>
      </c>
      <c r="CA209">
        <v>1</v>
      </c>
      <c r="CB209">
        <v>1</v>
      </c>
      <c r="CC209">
        <v>1</v>
      </c>
      <c r="CD209">
        <v>1</v>
      </c>
      <c r="CE209">
        <v>1</v>
      </c>
      <c r="CF209">
        <v>1</v>
      </c>
      <c r="CG209">
        <v>1</v>
      </c>
      <c r="CH209">
        <v>38</v>
      </c>
    </row>
    <row r="210" spans="60:86" ht="12.75">
      <c r="BH210" t="s">
        <v>98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8</v>
      </c>
      <c r="BP210">
        <v>7</v>
      </c>
      <c r="BQ210">
        <v>7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1</v>
      </c>
      <c r="CB210">
        <v>1</v>
      </c>
      <c r="CC210">
        <v>1</v>
      </c>
      <c r="CD210">
        <v>1</v>
      </c>
      <c r="CE210">
        <v>1</v>
      </c>
      <c r="CF210">
        <v>1</v>
      </c>
      <c r="CG210">
        <v>1</v>
      </c>
      <c r="CH210">
        <v>38</v>
      </c>
    </row>
    <row r="211" spans="60:86" ht="12.75">
      <c r="BH211" t="s">
        <v>98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8</v>
      </c>
      <c r="BP211">
        <v>7</v>
      </c>
      <c r="BQ211">
        <v>7</v>
      </c>
      <c r="BR211">
        <v>1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>
        <v>1</v>
      </c>
      <c r="BZ211">
        <v>1</v>
      </c>
      <c r="CA211">
        <v>1</v>
      </c>
      <c r="CB211">
        <v>1</v>
      </c>
      <c r="CC211">
        <v>1</v>
      </c>
      <c r="CD211">
        <v>1</v>
      </c>
      <c r="CE211">
        <v>1</v>
      </c>
      <c r="CF211">
        <v>1</v>
      </c>
      <c r="CG211">
        <v>1</v>
      </c>
      <c r="CH211">
        <v>38</v>
      </c>
    </row>
    <row r="212" spans="60:86" ht="12.75">
      <c r="BH212" t="s">
        <v>98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8</v>
      </c>
      <c r="BP212">
        <v>7</v>
      </c>
      <c r="BQ212">
        <v>7</v>
      </c>
      <c r="BR212">
        <v>1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>
        <v>1</v>
      </c>
      <c r="BZ212">
        <v>1</v>
      </c>
      <c r="CA212">
        <v>1</v>
      </c>
      <c r="CB212">
        <v>1</v>
      </c>
      <c r="CC212">
        <v>1</v>
      </c>
      <c r="CD212">
        <v>1</v>
      </c>
      <c r="CE212">
        <v>1</v>
      </c>
      <c r="CF212">
        <v>1</v>
      </c>
      <c r="CG212">
        <v>1</v>
      </c>
      <c r="CH212">
        <v>38</v>
      </c>
    </row>
    <row r="213" spans="60:86" ht="12.75">
      <c r="BH213" t="s">
        <v>98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8</v>
      </c>
      <c r="BP213">
        <v>7</v>
      </c>
      <c r="BQ213">
        <v>7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>
        <v>1</v>
      </c>
      <c r="BZ213">
        <v>1</v>
      </c>
      <c r="CA213">
        <v>1</v>
      </c>
      <c r="CB213">
        <v>1</v>
      </c>
      <c r="CC213">
        <v>1</v>
      </c>
      <c r="CD213">
        <v>1</v>
      </c>
      <c r="CE213">
        <v>1</v>
      </c>
      <c r="CF213">
        <v>1</v>
      </c>
      <c r="CG213">
        <v>1</v>
      </c>
      <c r="CH213">
        <v>38</v>
      </c>
    </row>
    <row r="214" spans="60:86" ht="12.75">
      <c r="BH214" t="s">
        <v>98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8</v>
      </c>
      <c r="BP214">
        <v>7</v>
      </c>
      <c r="BQ214">
        <v>7</v>
      </c>
      <c r="BR214">
        <v>1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>
        <v>1</v>
      </c>
      <c r="BZ214">
        <v>1</v>
      </c>
      <c r="CA214">
        <v>1</v>
      </c>
      <c r="CB214">
        <v>1</v>
      </c>
      <c r="CC214">
        <v>1</v>
      </c>
      <c r="CD214">
        <v>1</v>
      </c>
      <c r="CE214">
        <v>1</v>
      </c>
      <c r="CF214">
        <v>1</v>
      </c>
      <c r="CG214">
        <v>1</v>
      </c>
      <c r="CH214">
        <v>38</v>
      </c>
    </row>
  </sheetData>
  <sheetProtection/>
  <mergeCells count="4">
    <mergeCell ref="AB92:AC92"/>
    <mergeCell ref="A91:Z91"/>
    <mergeCell ref="AB91:BD91"/>
    <mergeCell ref="BF91:BH91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146" t="s">
        <v>176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gegevens'!$A$2:$BB$42,47))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gegevens'!$A$2:$BB$42,47))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gegevens'!$A$2:$BB$42,47))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gegevens'!$A$2:$BB$42,47))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gegevens'!$A$2:$BB$42,47))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gegevens'!$A$2:$BB$42,47))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gegevens'!$A$2:$BB$42,47))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gegevens'!$A$2:$BB$42,47))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gegevens'!$A$2:$BB$42,47))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gegevens'!$A$2:$BB$42,47))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gegevens'!$A$2:$BB$42,47))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gegevens'!$A$2:$BB$42,47))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gegevens'!$A$2:$BB$42,47))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gegevens'!$A$2:$BB$42,47))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gegevens'!$A$2:$BB$42,47))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gegevens'!$A$2:$BB$42,47))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gegevens'!$A$2:$BB$42,47))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gegevens'!$A$2:$BB$42,47))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gegevens'!$A$2:$BB$42,47))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gegevens'!$A$2:$BB$42,47))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146" t="s">
        <v>177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gegevens'!$A$2:$BB$42,48))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gegevens'!$A$2:$BB$42,48))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gegevens'!$A$2:$BB$42,48))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gegevens'!$A$2:$BB$42,48))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gegevens'!$A$2:$BB$42,48))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gegevens'!$A$2:$BB$42,48))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gegevens'!$A$2:$BB$42,48))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gegevens'!$A$2:$BB$42,48))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gegevens'!$A$2:$BB$42,48))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gegevens'!$A$2:$BB$42,48))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gegevens'!$A$2:$BB$42,48))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gegevens'!$A$2:$BB$42,48))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gegevens'!$A$2:$BB$42,48))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gegevens'!$A$2:$BB$42,48))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gegevens'!$A$2:$BB$42,48))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gegevens'!$A$2:$BB$42,48))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gegevens'!$A$2:$BB$42,48))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gegevens'!$A$2:$BB$42,48))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gegevens'!$A$2:$BB$42,48))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gegevens'!$A$2:$BB$42,48))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U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105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gegevens'!$A$2:$BB$42,49))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gegevens'!$A$2:$BB$42,49))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gegevens'!$A$2:$BB$42,49))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gegevens'!$A$2:$BB$42,49))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gegevens'!$A$2:$BB$42,49))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gegevens'!$A$2:$BB$42,49))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gegevens'!$A$2:$BB$42,49))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gegevens'!$A$2:$BB$42,49))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gegevens'!$A$2:$BB$42,49))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gegevens'!$A$2:$BB$42,49))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gegevens'!$A$2:$BB$42,49))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gegevens'!$A$2:$BB$42,49))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gegevens'!$A$2:$BB$42,49))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gegevens'!$A$2:$BB$42,49))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gegevens'!$A$2:$BB$42,49))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gegevens'!$A$2:$BB$42,49))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gegevens'!$A$2:$BB$42,49))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gegevens'!$A$2:$BB$42,49))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gegevens'!$A$2:$BB$42,49))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gegevens'!$A$2:$BB$42,49))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106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gegevens'!$A$2:$BB$42,50))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gegevens'!$A$2:$BB$42,50))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gegevens'!$A$2:$BB$42,50))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gegevens'!$A$2:$BB$42,50))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gegevens'!$A$2:$BB$42,50))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gegevens'!$A$2:$BB$42,50))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gegevens'!$A$2:$BB$42,50))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gegevens'!$A$2:$BB$42,50))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gegevens'!$A$2:$BB$42,50))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gegevens'!$A$2:$BB$42,50))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gegevens'!$A$2:$BB$42,50))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gegevens'!$A$2:$BB$42,50))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gegevens'!$A$2:$BB$42,50))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gegevens'!$A$2:$BB$42,50))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gegevens'!$A$2:$BB$42,50))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gegevens'!$A$2:$BB$42,50))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gegevens'!$A$2:$BB$42,50))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gegevens'!$A$2:$BB$42,50))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gegevens'!$A$2:$BB$42,50))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gegevens'!$A$2:$BB$42,50))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U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107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gegevens'!$A$2:$BB$42,51))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gegevens'!$A$2:$BB$42,51))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gegevens'!$A$2:$BB$42,51))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gegevens'!$A$2:$BB$42,51))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gegevens'!$A$2:$BB$42,51))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gegevens'!$A$2:$BB$42,51))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gegevens'!$A$2:$BB$42,51))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gegevens'!$A$2:$BB$42,51))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gegevens'!$A$2:$BB$42,51))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gegevens'!$A$2:$BB$42,51))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gegevens'!$A$2:$BB$42,51))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U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108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gegevens'!$A$2:$BB$42,52))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gegevens'!$A$2:$BB$42,52))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gegevens'!$A$2:$BB$42,52))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gegevens'!$A$2:$BB$42,52))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gegevens'!$A$2:$BB$42,52))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gegevens'!$A$2:$BB$42,52))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gegevens'!$A$2:$BB$42,52))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gegevens'!$A$2:$BB$42,52))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gegevens'!$A$2:$BB$42,52))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gegevens'!$A$2:$BB$42,52))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U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gegevens'!$A$2:$BB$42,53))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gegevens'!$A$2:$BB$42,53))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gegevens'!$A$2:$BB$42,53))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gegevens'!$A$2:$BB$42,53))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gegevens'!$A$2:$BB$42,53))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gegevens'!$A$2:$BB$42,53))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gegevens'!$A$2:$BB$42,53))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gegevens'!$A$2:$BB$42,53))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gegevens'!$A$2:$BB$42,53))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U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2011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6</v>
      </c>
    </row>
    <row r="3" spans="1:6" ht="18" customHeight="1">
      <c r="A3" s="8"/>
      <c r="B3" s="3" t="s">
        <v>95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110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gegevens'!$A$2:$BB$42,54))</f>
      </c>
      <c r="F8" s="121"/>
      <c r="G8" s="122"/>
      <c r="H8" s="24">
        <f aca="true" t="shared" si="0" ref="H8:H27">IF(OR(G8="dnf",G8=""),"",(VALUE(G8)*100/F8)*24*3600)</f>
      </c>
      <c r="I8" s="95">
        <f aca="true" t="shared" si="1" ref="I8:I27">O8</f>
      </c>
      <c r="J8" s="128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gegevens'!$A$2:$BB$42,54))</f>
      </c>
      <c r="F9" s="123"/>
      <c r="G9" s="124"/>
      <c r="H9" s="25">
        <f t="shared" si="0"/>
      </c>
      <c r="I9" s="96">
        <f t="shared" si="1"/>
      </c>
      <c r="J9" s="129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gegevens'!$A$2:$BB$42,54))</f>
      </c>
      <c r="F10" s="123"/>
      <c r="G10" s="124"/>
      <c r="H10" s="25">
        <f t="shared" si="0"/>
      </c>
      <c r="I10" s="93">
        <f t="shared" si="1"/>
      </c>
      <c r="J10" s="129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gegevens'!$A$2:$BB$42,54))</f>
      </c>
      <c r="F11" s="123"/>
      <c r="G11" s="124"/>
      <c r="H11" s="25">
        <f t="shared" si="0"/>
      </c>
      <c r="I11" s="93">
        <f t="shared" si="1"/>
      </c>
      <c r="J11" s="129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gegevens'!$A$2:$BB$42,54))</f>
      </c>
      <c r="F12" s="123"/>
      <c r="G12" s="124"/>
      <c r="H12" s="25">
        <f t="shared" si="0"/>
      </c>
      <c r="I12" s="93">
        <f t="shared" si="1"/>
      </c>
      <c r="J12" s="129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gegevens'!$A$2:$BB$42,54))</f>
      </c>
      <c r="F13" s="123"/>
      <c r="G13" s="124"/>
      <c r="H13" s="25">
        <f t="shared" si="0"/>
      </c>
      <c r="I13" s="93">
        <f t="shared" si="1"/>
      </c>
      <c r="J13" s="129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gegevens'!$A$2:$BB$42,54))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gegevens'!$A$2:$BB$42,54))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gegevens'!$A$2:$BB$42,54))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9.140625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E3" s="142">
        <v>42508</v>
      </c>
      <c r="F3" s="5"/>
    </row>
    <row r="4" spans="1:6" ht="18" customHeight="1" thickBot="1">
      <c r="A4" s="8"/>
      <c r="B4" s="40" t="s">
        <v>97</v>
      </c>
      <c r="C4" s="80" t="s">
        <v>43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3</v>
      </c>
      <c r="C8" s="28" t="str">
        <f>IF(OR(B8=""),"",VLOOKUP(B8,'Algemene gegevens'!$A$2:$D$42,2,FALSE))</f>
        <v>Friendship 23</v>
      </c>
      <c r="D8" s="20">
        <f>IF(OR(B8=""),"",VLOOKUP(B8,'Algemene gegevens'!$A$2:$D$42,4))</f>
        <v>113</v>
      </c>
      <c r="E8" s="20">
        <f>IF(OR(B8=""),"",VLOOKUP(B8,'Algemene gegevens'!$A$2:$BB$42,5))</f>
        <v>111</v>
      </c>
      <c r="F8" s="121">
        <v>112</v>
      </c>
      <c r="G8" s="122">
        <v>0.05053240740740741</v>
      </c>
      <c r="H8" s="24">
        <f aca="true" t="shared" si="0" ref="H8:H27">IF(OR(G8="dnf",G8=""),"",(VALUE(G8)*100/F8)*24*3600)</f>
        <v>3898.214285714285</v>
      </c>
      <c r="I8" s="95">
        <f aca="true" t="shared" si="1" ref="I8:I27">O8</f>
        <v>0.0024466586151368932</v>
      </c>
      <c r="J8" s="128">
        <v>109</v>
      </c>
      <c r="K8" s="51">
        <f aca="true" t="shared" si="2" ref="K8:K17">A8</f>
        <v>1</v>
      </c>
      <c r="L8" s="70">
        <f>IF(OR(B8=""),"",VLOOKUP(B8,Puntentotaal!$AD$93:$BD$132,27,FALSE))</f>
        <v>22</v>
      </c>
      <c r="O8" s="97">
        <f>IF(OR(H8="dnf",H8=""),"",((H9-H8)/100*F8)/24/3600)</f>
        <v>0.0024466586151368932</v>
      </c>
    </row>
    <row r="9" spans="1:15" ht="18" customHeight="1">
      <c r="A9" s="46">
        <v>2</v>
      </c>
      <c r="B9" s="56" t="s">
        <v>99</v>
      </c>
      <c r="C9" s="29" t="str">
        <f>IF(OR(B9=""),"",VLOOKUP(B9,'Algemene gegevens'!$A$2:$D$42,2,FALSE))</f>
        <v>Etap 21</v>
      </c>
      <c r="D9" s="21">
        <f>IF(OR(B9=""),"",VLOOKUP(B9,'Algemene gegevens'!$A$2:$D$42,4))</f>
        <v>114</v>
      </c>
      <c r="E9" s="21">
        <f>IF(OR(B9=""),"",VLOOKUP(B9,'Algemene gegevens'!$A$2:$BB$42,5))</f>
        <v>114</v>
      </c>
      <c r="F9" s="123">
        <v>115</v>
      </c>
      <c r="G9" s="124">
        <v>0.05439814814814815</v>
      </c>
      <c r="H9" s="25">
        <f t="shared" si="0"/>
        <v>4086.956521739131</v>
      </c>
      <c r="I9" s="93">
        <f t="shared" si="1"/>
        <v>0.002512194113756632</v>
      </c>
      <c r="J9" s="129">
        <v>113</v>
      </c>
      <c r="K9" s="51">
        <f t="shared" si="2"/>
        <v>2</v>
      </c>
      <c r="L9" s="71">
        <f>IF(OR(B9=""),"",VLOOKUP(B9,Puntentotaal!$AD$93:$BD$132,27,FALSE))</f>
        <v>26</v>
      </c>
      <c r="O9" s="98">
        <f>IF(OR(H9="dnf",H9=""),"",((H9-H8)/100*F9)/24/3600)</f>
        <v>0.002512194113756632</v>
      </c>
    </row>
    <row r="10" spans="1:15" ht="18" customHeight="1">
      <c r="A10" s="46">
        <v>3</v>
      </c>
      <c r="B10" s="56" t="s">
        <v>16</v>
      </c>
      <c r="C10" s="29" t="str">
        <f>IF(OR(B10=""),"",VLOOKUP(B10,'Algemene gegevens'!$A$2:$D$42,2,FALSE))</f>
        <v>J-22</v>
      </c>
      <c r="D10" s="21">
        <f>IF(OR(B10=""),"",VLOOKUP(B10,'Algemene gegevens'!$A$2:$D$42,4))</f>
        <v>99</v>
      </c>
      <c r="E10" s="21">
        <f>IF(OR(B10=""),"",VLOOKUP(B10,'Algemene gegevens'!$A$2:$BB$42,5))</f>
        <v>93</v>
      </c>
      <c r="F10" s="123">
        <v>91</v>
      </c>
      <c r="G10" s="124">
        <v>0.04366898148148148</v>
      </c>
      <c r="H10" s="25">
        <f t="shared" si="0"/>
        <v>4146.153846153846</v>
      </c>
      <c r="I10" s="93">
        <f t="shared" si="1"/>
        <v>0.0006234903381642413</v>
      </c>
      <c r="J10" s="129">
        <v>94</v>
      </c>
      <c r="K10" s="51">
        <f t="shared" si="2"/>
        <v>3</v>
      </c>
      <c r="L10" s="71">
        <f>IF(OR(B10=""),"",VLOOKUP(B10,Puntentotaal!$AD$93:$BD$132,27,FALSE))</f>
        <v>19</v>
      </c>
      <c r="O10" s="98">
        <f aca="true" t="shared" si="3" ref="O10:O27">IF(OR(H10="dnf",H10=""),"",((H10-H9)/100*F10)/24/3600)</f>
        <v>0.0006234903381642413</v>
      </c>
    </row>
    <row r="11" spans="1:15" ht="18" customHeight="1">
      <c r="A11" s="46">
        <v>4</v>
      </c>
      <c r="B11" s="56" t="s">
        <v>23</v>
      </c>
      <c r="C11" s="29" t="str">
        <f>IF(OR(B11=""),"",VLOOKUP(B11,'Algemene gegevens'!$A$2:$D$42,2,FALSE))</f>
        <v>Dehler 28</v>
      </c>
      <c r="D11" s="21">
        <f>IF(OR(B11=""),"",VLOOKUP(B11,'Algemene gegevens'!$A$2:$D$42,4))</f>
        <v>102</v>
      </c>
      <c r="E11" s="21">
        <f>IF(OR(B11=""),"",VLOOKUP(B11,'Algemene gegevens'!$A$2:$BB$42,5))</f>
        <v>102</v>
      </c>
      <c r="F11" s="123">
        <v>103</v>
      </c>
      <c r="G11" s="124">
        <v>0.05063657407407407</v>
      </c>
      <c r="H11" s="25">
        <f t="shared" si="0"/>
        <v>4247.572815533979</v>
      </c>
      <c r="I11" s="93">
        <f t="shared" si="1"/>
        <v>0.001209045584045574</v>
      </c>
      <c r="J11" s="129">
        <v>102</v>
      </c>
      <c r="K11" s="51">
        <f t="shared" si="2"/>
        <v>4</v>
      </c>
      <c r="L11" s="71">
        <f>IF(OR(B11=""),"",VLOOKUP(B11,Puntentotaal!$AD$93:$BD$132,27,FALSE))</f>
        <v>27</v>
      </c>
      <c r="O11" s="98">
        <f t="shared" si="3"/>
        <v>0.001209045584045574</v>
      </c>
    </row>
    <row r="12" spans="1:15" ht="18" customHeight="1">
      <c r="A12" s="46">
        <v>5</v>
      </c>
      <c r="B12" s="56" t="s">
        <v>171</v>
      </c>
      <c r="C12" s="29" t="str">
        <f>IF(OR(B12=""),"",VLOOKUP(B12,'Algemene gegevens'!$A$2:$D$42,2,FALSE))</f>
        <v>Dufour Arpege</v>
      </c>
      <c r="D12" s="21">
        <f>IF(OR(B12=""),"",VLOOKUP(B12,'Algemene gegevens'!$A$2:$D$42,4))</f>
        <v>104</v>
      </c>
      <c r="E12" s="21">
        <f>IF(OR(B12=""),"",VLOOKUP(B12,'Algemene gegevens'!$A$2:$BB$42,5))</f>
        <v>105</v>
      </c>
      <c r="F12" s="123">
        <v>105</v>
      </c>
      <c r="G12" s="124">
        <v>0.05291666666666667</v>
      </c>
      <c r="H12" s="25">
        <f t="shared" si="0"/>
        <v>4354.285714285715</v>
      </c>
      <c r="I12" s="93">
        <f t="shared" si="1"/>
        <v>0.0012968581445523392</v>
      </c>
      <c r="J12" s="129">
        <v>106</v>
      </c>
      <c r="K12" s="51">
        <f t="shared" si="2"/>
        <v>5</v>
      </c>
      <c r="L12" s="71">
        <f>IF(OR(B12=""),"",VLOOKUP(B12,Puntentotaal!$AD$93:$BD$132,27,FALSE))</f>
        <v>48</v>
      </c>
      <c r="O12" s="98">
        <f t="shared" si="3"/>
        <v>0.0012968581445523392</v>
      </c>
    </row>
    <row r="13" spans="1:15" ht="18" customHeight="1">
      <c r="A13" s="46">
        <v>6</v>
      </c>
      <c r="B13" s="56" t="s">
        <v>165</v>
      </c>
      <c r="C13" s="29" t="str">
        <f>IF(OR(B13=""),"",VLOOKUP(B13,'Algemene gegevens'!$A$2:$D$42,2,FALSE))</f>
        <v>Comet 850 1,3</v>
      </c>
      <c r="D13" s="21">
        <f>IF(OR(B13=""),"",VLOOKUP(B13,'Algemene gegevens'!$A$2:$D$42,4))</f>
        <v>108</v>
      </c>
      <c r="E13" s="21">
        <f>IF(OR(B13=""),"",VLOOKUP(B13,'Algemene gegevens'!$A$2:$BB$42,5))</f>
        <v>120</v>
      </c>
      <c r="F13" s="123">
        <v>121</v>
      </c>
      <c r="G13" s="124">
        <v>0.06649305555555556</v>
      </c>
      <c r="H13" s="25">
        <f t="shared" si="0"/>
        <v>4747.933884297521</v>
      </c>
      <c r="I13" s="93">
        <f t="shared" si="1"/>
        <v>0.005512896825396827</v>
      </c>
      <c r="J13" s="129">
        <v>122</v>
      </c>
      <c r="K13" s="51">
        <f t="shared" si="2"/>
        <v>6</v>
      </c>
      <c r="L13" s="71">
        <f>IF(OR(B13=""),"",VLOOKUP(B13,Puntentotaal!$AD$93:$BD$132,27,FALSE))</f>
        <v>50</v>
      </c>
      <c r="O13" s="98">
        <f t="shared" si="3"/>
        <v>0.005512896825396827</v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gegevens'!$A$2:$BB$42,5))</f>
      </c>
      <c r="F15" s="123"/>
      <c r="G15" s="124"/>
      <c r="H15" s="25">
        <f t="shared" si="0"/>
      </c>
      <c r="I15" s="96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gegevens'!$A$2:$BB$42,5))</f>
      </c>
      <c r="F18" s="123"/>
      <c r="G18" s="124"/>
      <c r="H18" s="25">
        <f t="shared" si="0"/>
      </c>
      <c r="I18" s="93">
        <f t="shared" si="1"/>
      </c>
      <c r="J18" s="129"/>
      <c r="K18" s="51">
        <f aca="true" t="shared" si="4" ref="K18:K27">A18</f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4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4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4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4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4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4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4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4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4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 sort="0"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E3" s="142">
        <v>42522</v>
      </c>
      <c r="F3" s="5"/>
    </row>
    <row r="4" spans="1:6" ht="18" customHeight="1" thickBot="1">
      <c r="A4" s="8"/>
      <c r="B4" s="40" t="s">
        <v>97</v>
      </c>
      <c r="C4" s="80" t="s">
        <v>44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137</v>
      </c>
      <c r="C8" s="28" t="str">
        <f>IF(OR(B8=""),"",VLOOKUP(B8,'Algemene gegevens'!$A$2:$D$42,2,FALSE))</f>
        <v>Ynling</v>
      </c>
      <c r="D8" s="20">
        <f>IF(OR(B8=""),"",VLOOKUP(B8,'Algemene gegevens'!$A$2:$D$42,4))</f>
        <v>105</v>
      </c>
      <c r="E8" s="21">
        <f>IF(OR(B8=""),"",VLOOKUP(B8,'Algemene gegevens'!$A$2:$BB$42,31))</f>
        <v>101</v>
      </c>
      <c r="F8" s="121">
        <v>101</v>
      </c>
      <c r="G8" s="122">
        <v>0.03954861111111111</v>
      </c>
      <c r="H8" s="24">
        <f aca="true" t="shared" si="0" ref="H8:H27">IF(OR(G8="dnf",G8=""),"",(VALUE(G8)*100/F8)*24*3600)</f>
        <v>3383.168316831683</v>
      </c>
      <c r="I8" s="95">
        <f aca="true" t="shared" si="1" ref="I8:I27">O8</f>
        <v>0.001225971215780993</v>
      </c>
      <c r="J8" s="128">
        <v>99</v>
      </c>
      <c r="K8" s="51">
        <f aca="true" t="shared" si="2" ref="K8:K27">A8</f>
        <v>1</v>
      </c>
      <c r="L8" s="70">
        <f>IF(OR(B8=""),"",VLOOKUP(B8,Puntentotaal!$AD$93:$BD$132,27,FALSE))</f>
        <v>20</v>
      </c>
      <c r="O8" s="97">
        <f>IF(OR(H8="dnf",H8=""),"",((H9-H8)/100*F8)/24/3600)</f>
        <v>0.001225971215780993</v>
      </c>
    </row>
    <row r="9" spans="1:15" ht="18" customHeight="1">
      <c r="A9" s="46">
        <v>2</v>
      </c>
      <c r="B9" s="56" t="s">
        <v>16</v>
      </c>
      <c r="C9" s="29" t="str">
        <f>IF(OR(B9=""),"",VLOOKUP(B9,'Algemene gegevens'!$A$2:$D$42,2,FALSE))</f>
        <v>J-22</v>
      </c>
      <c r="D9" s="21">
        <f>IF(OR(B9=""),"",VLOOKUP(B9,'Algemene gegevens'!$A$2:$D$42,4))</f>
        <v>99</v>
      </c>
      <c r="E9" s="21">
        <f>IF(OR(B9=""),"",VLOOKUP(B9,'Algemene gegevens'!$A$2:$BB$42,31))</f>
        <v>94</v>
      </c>
      <c r="F9" s="123">
        <v>92</v>
      </c>
      <c r="G9" s="124">
        <v>0.037141203703703704</v>
      </c>
      <c r="H9" s="25">
        <f t="shared" si="0"/>
        <v>3488.043478260869</v>
      </c>
      <c r="I9" s="93">
        <f t="shared" si="1"/>
        <v>0.0011167262559589244</v>
      </c>
      <c r="J9" s="129">
        <v>93</v>
      </c>
      <c r="K9" s="51">
        <f t="shared" si="2"/>
        <v>2</v>
      </c>
      <c r="L9" s="71">
        <f>IF(OR(B9=""),"",VLOOKUP(B9,Puntentotaal!$AD$93:$BD$132,27,FALSE))</f>
        <v>19</v>
      </c>
      <c r="O9" s="98">
        <f>IF(OR(H9="dnf",H9=""),"",((H9-H8)/100*F9)/24/3600)</f>
        <v>0.0011167262559589244</v>
      </c>
    </row>
    <row r="10" spans="1:15" ht="18" customHeight="1">
      <c r="A10" s="46">
        <v>3</v>
      </c>
      <c r="B10" s="56" t="s">
        <v>99</v>
      </c>
      <c r="C10" s="29" t="str">
        <f>IF(OR(B10=""),"",VLOOKUP(B10,'Algemene gegevens'!$A$2:$D$42,2,FALSE))</f>
        <v>Etap 21</v>
      </c>
      <c r="D10" s="21">
        <f>IF(OR(B10=""),"",VLOOKUP(B10,'Algemene gegevens'!$A$2:$D$42,4))</f>
        <v>114</v>
      </c>
      <c r="E10" s="21">
        <f>IF(OR(B10=""),"",VLOOKUP(B10,'Algemene gegevens'!$A$2:$BB$42,31))</f>
        <v>113</v>
      </c>
      <c r="F10" s="123">
        <v>114</v>
      </c>
      <c r="G10" s="124">
        <v>0.047974537037037045</v>
      </c>
      <c r="H10" s="25">
        <f t="shared" si="0"/>
        <v>3635.9649122807027</v>
      </c>
      <c r="I10" s="93">
        <f t="shared" si="1"/>
        <v>0.0019517411433172497</v>
      </c>
      <c r="J10" s="129">
        <v>114</v>
      </c>
      <c r="K10" s="51">
        <f t="shared" si="2"/>
        <v>3</v>
      </c>
      <c r="L10" s="71">
        <f>IF(OR(B10=""),"",VLOOKUP(B10,Puntentotaal!$AD$93:$BD$132,27,FALSE))</f>
        <v>26</v>
      </c>
      <c r="O10" s="98">
        <f aca="true" t="shared" si="3" ref="O10:O27">IF(OR(H10="dnf",H10=""),"",((H10-H9)/100*F10)/24/3600)</f>
        <v>0.0019517411433172497</v>
      </c>
    </row>
    <row r="11" spans="1:15" ht="18" customHeight="1">
      <c r="A11" s="46">
        <v>4</v>
      </c>
      <c r="B11" s="56" t="s">
        <v>3</v>
      </c>
      <c r="C11" s="29" t="str">
        <f>IF(OR(B11=""),"",VLOOKUP(B11,'Algemene gegevens'!$A$2:$D$42,2,FALSE))</f>
        <v>Friendship 23</v>
      </c>
      <c r="D11" s="21">
        <f>IF(OR(B11=""),"",VLOOKUP(B11,'Algemene gegevens'!$A$2:$D$42,4))</f>
        <v>113</v>
      </c>
      <c r="E11" s="21">
        <f>IF(OR(B11=""),"",VLOOKUP(B11,'Algemene gegevens'!$A$2:$BB$42,31))</f>
        <v>109</v>
      </c>
      <c r="F11" s="123">
        <v>110</v>
      </c>
      <c r="G11" s="124">
        <v>0.04646990740740741</v>
      </c>
      <c r="H11" s="25">
        <f t="shared" si="0"/>
        <v>3650.0000000000005</v>
      </c>
      <c r="I11" s="93">
        <f t="shared" si="1"/>
        <v>0.00017868745938920725</v>
      </c>
      <c r="J11" s="129">
        <v>110</v>
      </c>
      <c r="K11" s="51">
        <f t="shared" si="2"/>
        <v>4</v>
      </c>
      <c r="L11" s="71">
        <f>IF(OR(B11=""),"",VLOOKUP(B11,Puntentotaal!$AD$93:$BD$132,27,FALSE))</f>
        <v>22</v>
      </c>
      <c r="O11" s="98">
        <f t="shared" si="3"/>
        <v>0.00017868745938920725</v>
      </c>
    </row>
    <row r="12" spans="1:15" ht="18" customHeight="1">
      <c r="A12" s="46">
        <v>5</v>
      </c>
      <c r="B12" s="56" t="s">
        <v>171</v>
      </c>
      <c r="C12" s="29" t="str">
        <f>IF(OR(B12=""),"",VLOOKUP(B12,'Algemene gegevens'!$A$2:$D$42,2,FALSE))</f>
        <v>Dufour Arpege</v>
      </c>
      <c r="D12" s="21">
        <f>IF(OR(B12=""),"",VLOOKUP(B12,'Algemene gegevens'!$A$2:$D$42,4))</f>
        <v>104</v>
      </c>
      <c r="E12" s="21">
        <f>IF(OR(B12=""),"",VLOOKUP(B12,'Algemene gegevens'!$A$2:$BB$42,31))</f>
        <v>106</v>
      </c>
      <c r="F12" s="123">
        <v>107</v>
      </c>
      <c r="G12" s="124">
        <v>0.04990740740740741</v>
      </c>
      <c r="H12" s="25">
        <f t="shared" si="0"/>
        <v>4029.9065420560746</v>
      </c>
      <c r="I12" s="93">
        <f t="shared" si="1"/>
        <v>0.004704861111111103</v>
      </c>
      <c r="J12" s="129">
        <v>105</v>
      </c>
      <c r="K12" s="51">
        <f t="shared" si="2"/>
        <v>5</v>
      </c>
      <c r="L12" s="71">
        <f>IF(OR(B12=""),"",VLOOKUP(B12,Puntentotaal!$AD$93:$BD$132,27,FALSE))</f>
        <v>48</v>
      </c>
      <c r="O12" s="98">
        <f t="shared" si="3"/>
        <v>0.004704861111111103</v>
      </c>
    </row>
    <row r="13" spans="1:15" ht="18" customHeight="1">
      <c r="A13" s="46">
        <v>6</v>
      </c>
      <c r="B13" s="56" t="s">
        <v>178</v>
      </c>
      <c r="C13" s="29" t="str">
        <f>IF(OR(B13=""),"",VLOOKUP(B13,'Algemene gegevens'!$A$2:$D$42,2,FALSE))</f>
        <v>Compromis 720</v>
      </c>
      <c r="D13" s="21">
        <f>IF(OR(B13=""),"",VLOOKUP(B13,'Algemene gegevens'!$A$2:$D$42,4))</f>
        <v>115</v>
      </c>
      <c r="E13" s="21">
        <f>IF(OR(B13=""),"",VLOOKUP(B13,'Algemene gegevens'!$A$2:$BB$42,31))</f>
        <v>115</v>
      </c>
      <c r="F13" s="123">
        <v>115</v>
      </c>
      <c r="G13" s="124">
        <v>0.05959490740740741</v>
      </c>
      <c r="H13" s="25">
        <f t="shared" si="0"/>
        <v>4477.391304347825</v>
      </c>
      <c r="I13" s="93">
        <f t="shared" si="1"/>
        <v>0.005956105053651772</v>
      </c>
      <c r="J13" s="129">
        <v>116</v>
      </c>
      <c r="K13" s="51">
        <f t="shared" si="2"/>
        <v>6</v>
      </c>
      <c r="L13" s="71">
        <f>IF(OR(B13=""),"",VLOOKUP(B13,Puntentotaal!$AD$93:$BD$132,27,FALSE))</f>
        <v>60</v>
      </c>
      <c r="O13" s="98">
        <f t="shared" si="3"/>
        <v>0.005956105053651772</v>
      </c>
    </row>
    <row r="14" spans="1:15" ht="18" customHeight="1">
      <c r="A14" s="46">
        <v>7</v>
      </c>
      <c r="B14" s="56" t="s">
        <v>165</v>
      </c>
      <c r="C14" s="29" t="str">
        <f>IF(OR(B14=""),"",VLOOKUP(B14,'Algemene gegevens'!$A$2:$D$42,2,FALSE))</f>
        <v>Comet 850 1,3</v>
      </c>
      <c r="D14" s="21">
        <f>IF(OR(B14=""),"",VLOOKUP(B14,'Algemene gegevens'!$A$2:$D$42,4))</f>
        <v>108</v>
      </c>
      <c r="E14" s="21">
        <f>IF(OR(B14=""),"",VLOOKUP(B14,'Algemene gegevens'!$A$2:$BB$42,31))</f>
        <v>122</v>
      </c>
      <c r="F14" s="123">
        <v>123</v>
      </c>
      <c r="G14" s="124">
        <v>0.06418981481481481</v>
      </c>
      <c r="H14" s="25">
        <f t="shared" si="0"/>
        <v>4508.943089430894</v>
      </c>
      <c r="I14" s="96">
        <f t="shared" si="1"/>
        <v>0.00044917471819647207</v>
      </c>
      <c r="J14" s="129">
        <v>124</v>
      </c>
      <c r="K14" s="51">
        <f t="shared" si="2"/>
        <v>7</v>
      </c>
      <c r="L14" s="71">
        <f>IF(OR(B14=""),"",VLOOKUP(B14,Puntentotaal!$AD$93:$BD$132,27,FALSE))</f>
        <v>50</v>
      </c>
      <c r="O14" s="98">
        <f t="shared" si="3"/>
        <v>0.00044917471819647207</v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gegevens'!$A$2:$BB$42,31))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gegevens'!$A$2:$BB$42,31))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gegevens'!$A$2:$BB$42,31))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gegevens'!$A$2:$BB$42,31))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gegevens'!$A$2:$BB$42,31))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gegevens'!$A$2:$BB$42,31))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gegevens'!$A$2:$BB$42,31))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gegevens'!$A$2:$BB$42,31))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gegevens'!$A$2:$BB$42,31))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gegevens'!$A$2:$BB$42,31))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gegevens'!$A$2:$BB$42,31))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gegevens'!$A$2:$BB$42,31))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gegevens'!$A$2:$BB$42,31))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3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E3" s="142">
        <v>42529</v>
      </c>
      <c r="F3" s="5"/>
    </row>
    <row r="4" spans="1:6" ht="18" customHeight="1" thickBot="1">
      <c r="A4" s="8"/>
      <c r="B4" s="40" t="s">
        <v>97</v>
      </c>
      <c r="C4" s="80" t="s">
        <v>45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99</v>
      </c>
      <c r="C8" s="28" t="str">
        <f>IF(OR(B8=""),"",VLOOKUP(B8,'Algemene gegevens'!$A$2:$D$42,2,FALSE))</f>
        <v>Etap 21</v>
      </c>
      <c r="D8" s="20">
        <f>IF(OR(B8=""),"",VLOOKUP(B8,'Algemene gegevens'!$A$2:$D$42,4))</f>
        <v>114</v>
      </c>
      <c r="E8" s="20">
        <f>IF(OR(B8=""),"",VLOOKUP(B8,'Algemene gegevens'!$A$2:$BB$42,32))</f>
        <v>114</v>
      </c>
      <c r="F8" s="121">
        <v>115</v>
      </c>
      <c r="G8" s="122">
        <v>0.07106481481481482</v>
      </c>
      <c r="H8" s="24">
        <f aca="true" t="shared" si="0" ref="H8:H27">IF(OR(G8="dnf",G8=""),"",(VALUE(G8)*100/F8)*24*3600)</f>
        <v>5339.130434782609</v>
      </c>
      <c r="I8" s="95">
        <f aca="true" t="shared" si="1" ref="I8:I27">O8</f>
        <v>0.00028024262688615425</v>
      </c>
      <c r="J8" s="128">
        <v>112</v>
      </c>
      <c r="K8" s="51">
        <f aca="true" t="shared" si="2" ref="K8:K27">A8</f>
        <v>1</v>
      </c>
      <c r="L8" s="70">
        <f>IF(OR(B8=""),"",VLOOKUP(B8,Puntentotaal!$AD$93:$BD$132,27,FALSE))</f>
        <v>26</v>
      </c>
      <c r="O8" s="97">
        <f>IF(OR(H8="dnf",H8=""),"",((H9-H8)/100*F8)/24/3600)</f>
        <v>0.00028024262688615425</v>
      </c>
    </row>
    <row r="9" spans="1:15" ht="18" customHeight="1">
      <c r="A9" s="46">
        <v>2</v>
      </c>
      <c r="B9" s="56" t="s">
        <v>173</v>
      </c>
      <c r="C9" s="29" t="str">
        <f>IF(OR(B9=""),"",VLOOKUP(B9,'Algemene gegevens'!$A$2:$D$42,2,FALSE))</f>
        <v>Scholtz 22</v>
      </c>
      <c r="D9" s="21">
        <f>IF(OR(B9=""),"",VLOOKUP(B9,'Algemene gegevens'!$A$2:$D$42,4))</f>
        <v>96</v>
      </c>
      <c r="E9" s="21">
        <f>IF(OR(B9=""),"",VLOOKUP(B9,'Algemene gegevens'!$A$2:$BB$42,32))</f>
        <v>108</v>
      </c>
      <c r="F9" s="123">
        <v>108</v>
      </c>
      <c r="G9" s="124">
        <v>0.06700231481481482</v>
      </c>
      <c r="H9" s="25">
        <f t="shared" si="0"/>
        <v>5360.185185185186</v>
      </c>
      <c r="I9" s="93">
        <f t="shared" si="1"/>
        <v>0.00026318438003221443</v>
      </c>
      <c r="J9" s="129">
        <v>107</v>
      </c>
      <c r="K9" s="51">
        <f t="shared" si="2"/>
        <v>2</v>
      </c>
      <c r="L9" s="71">
        <f>IF(OR(B9=""),"",VLOOKUP(B9,Puntentotaal!$AD$93:$BD$132,27,FALSE))</f>
        <v>46</v>
      </c>
      <c r="O9" s="98">
        <f>IF(OR(H9="dnf",H9=""),"",((H9-H8)/100*F9)/24/3600)</f>
        <v>0.00026318438003221443</v>
      </c>
    </row>
    <row r="10" spans="1:15" ht="18" customHeight="1">
      <c r="A10" s="46">
        <v>3</v>
      </c>
      <c r="B10" s="56" t="s">
        <v>23</v>
      </c>
      <c r="C10" s="29" t="str">
        <f>IF(OR(B10=""),"",VLOOKUP(B10,'Algemene gegevens'!$A$2:$D$42,2,FALSE))</f>
        <v>Dehler 28</v>
      </c>
      <c r="D10" s="21">
        <f>IF(OR(B10=""),"",VLOOKUP(B10,'Algemene gegevens'!$A$2:$D$42,4))</f>
        <v>102</v>
      </c>
      <c r="E10" s="21">
        <f>IF(OR(B10=""),"",VLOOKUP(B10,'Algemene gegevens'!$A$2:$BB$42,32))</f>
        <v>102</v>
      </c>
      <c r="F10" s="123">
        <v>103</v>
      </c>
      <c r="G10" s="124">
        <v>0.06430555555555556</v>
      </c>
      <c r="H10" s="25">
        <f t="shared" si="0"/>
        <v>5394.174757281554</v>
      </c>
      <c r="I10" s="93">
        <f t="shared" si="1"/>
        <v>0.00040519975994512465</v>
      </c>
      <c r="J10" s="129">
        <v>102</v>
      </c>
      <c r="K10" s="51">
        <f t="shared" si="2"/>
        <v>3</v>
      </c>
      <c r="L10" s="71">
        <f>IF(OR(B10=""),"",VLOOKUP(B10,Puntentotaal!$AD$93:$BD$132,27,FALSE))</f>
        <v>27</v>
      </c>
      <c r="O10" s="98">
        <f aca="true" t="shared" si="3" ref="O10:O27">IF(OR(H10="dnf",H10=""),"",((H10-H9)/100*F10)/24/3600)</f>
        <v>0.00040519975994512465</v>
      </c>
    </row>
    <row r="11" spans="1:15" ht="18" customHeight="1">
      <c r="A11" s="46">
        <v>4</v>
      </c>
      <c r="B11" s="56" t="s">
        <v>3</v>
      </c>
      <c r="C11" s="29" t="str">
        <f>IF(OR(B11=""),"",VLOOKUP(B11,'Algemene gegevens'!$A$2:$D$42,2,FALSE))</f>
        <v>Friendship 23</v>
      </c>
      <c r="D11" s="21">
        <f>IF(OR(B11=""),"",VLOOKUP(B11,'Algemene gegevens'!$A$2:$D$42,4))</f>
        <v>113</v>
      </c>
      <c r="E11" s="21">
        <f>IF(OR(B11=""),"",VLOOKUP(B11,'Algemene gegevens'!$A$2:$BB$42,32))</f>
        <v>110</v>
      </c>
      <c r="F11" s="123">
        <v>111</v>
      </c>
      <c r="G11" s="124">
        <v>0.07027777777777779</v>
      </c>
      <c r="H11" s="25">
        <f t="shared" si="0"/>
        <v>5470.270270270271</v>
      </c>
      <c r="I11" s="93">
        <f t="shared" si="1"/>
        <v>0.000977615965480045</v>
      </c>
      <c r="J11" s="129">
        <v>111</v>
      </c>
      <c r="K11" s="51">
        <f t="shared" si="2"/>
        <v>4</v>
      </c>
      <c r="L11" s="71">
        <f>IF(OR(B11=""),"",VLOOKUP(B11,Puntentotaal!$AD$93:$BD$132,27,FALSE))</f>
        <v>22</v>
      </c>
      <c r="O11" s="98">
        <f t="shared" si="3"/>
        <v>0.000977615965480045</v>
      </c>
    </row>
    <row r="12" spans="1:15" ht="18" customHeight="1">
      <c r="A12" s="46">
        <v>5</v>
      </c>
      <c r="B12" s="56" t="s">
        <v>137</v>
      </c>
      <c r="C12" s="29" t="str">
        <f>IF(OR(B12=""),"",VLOOKUP(B12,'Algemene gegevens'!$A$2:$D$42,2,FALSE))</f>
        <v>Ynling</v>
      </c>
      <c r="D12" s="21">
        <f>IF(OR(B12=""),"",VLOOKUP(B12,'Algemene gegevens'!$A$2:$D$42,4))</f>
        <v>105</v>
      </c>
      <c r="E12" s="21">
        <f>IF(OR(B12=""),"",VLOOKUP(B12,'Algemene gegevens'!$A$2:$BB$42,32))</f>
        <v>99</v>
      </c>
      <c r="F12" s="123">
        <v>100</v>
      </c>
      <c r="G12" s="124">
        <v>0.06516203703703703</v>
      </c>
      <c r="H12" s="25">
        <f t="shared" si="0"/>
        <v>5629.999999999999</v>
      </c>
      <c r="I12" s="93">
        <f t="shared" si="1"/>
        <v>0.0018487237237237062</v>
      </c>
      <c r="J12" s="129">
        <v>100</v>
      </c>
      <c r="K12" s="51">
        <f t="shared" si="2"/>
        <v>5</v>
      </c>
      <c r="L12" s="71">
        <f>IF(OR(B12=""),"",VLOOKUP(B12,Puntentotaal!$AD$93:$BD$132,27,FALSE))</f>
        <v>20</v>
      </c>
      <c r="O12" s="98">
        <f t="shared" si="3"/>
        <v>0.0018487237237237062</v>
      </c>
    </row>
    <row r="13" spans="1:15" ht="18" customHeight="1">
      <c r="A13" s="46">
        <v>6</v>
      </c>
      <c r="B13" s="56" t="s">
        <v>171</v>
      </c>
      <c r="C13" s="29" t="str">
        <f>IF(OR(B13=""),"",VLOOKUP(B13,'Algemene gegevens'!$A$2:$D$42,2,FALSE))</f>
        <v>Dufour Arpege</v>
      </c>
      <c r="D13" s="21">
        <f>IF(OR(B13=""),"",VLOOKUP(B13,'Algemene gegevens'!$A$2:$D$42,4))</f>
        <v>104</v>
      </c>
      <c r="E13" s="21">
        <f>IF(OR(B13=""),"",VLOOKUP(B13,'Algemene gegevens'!$A$2:$BB$42,32))</f>
        <v>105</v>
      </c>
      <c r="F13" s="123">
        <v>106</v>
      </c>
      <c r="G13" s="124">
        <v>0.0696875</v>
      </c>
      <c r="H13" s="25">
        <f t="shared" si="0"/>
        <v>5680.188679245282</v>
      </c>
      <c r="I13" s="96">
        <f t="shared" si="1"/>
        <v>0.0006157407407407444</v>
      </c>
      <c r="J13" s="129">
        <v>106</v>
      </c>
      <c r="K13" s="51">
        <f t="shared" si="2"/>
        <v>6</v>
      </c>
      <c r="L13" s="71">
        <f>IF(OR(B13=""),"",VLOOKUP(B13,Puntentotaal!$AD$93:$BD$132,27,FALSE))</f>
        <v>48</v>
      </c>
      <c r="O13" s="98">
        <f t="shared" si="3"/>
        <v>0.0006157407407407444</v>
      </c>
    </row>
    <row r="14" spans="1:15" ht="18" customHeight="1">
      <c r="A14" s="46">
        <v>7</v>
      </c>
      <c r="B14" s="56" t="s">
        <v>161</v>
      </c>
      <c r="C14" s="29" t="str">
        <f>IF(OR(B14=""),"",VLOOKUP(B14,'Algemene gegevens'!$A$2:$D$42,2,FALSE))</f>
        <v>Victoir 822 1,20</v>
      </c>
      <c r="D14" s="21">
        <f>IF(OR(B14=""),"",VLOOKUP(B14,'Algemene gegevens'!$A$2:$D$42,4))</f>
        <v>107</v>
      </c>
      <c r="E14" s="21">
        <f>IF(OR(B14=""),"",VLOOKUP(B14,'Algemene gegevens'!$A$2:$BB$42,32))</f>
        <v>119</v>
      </c>
      <c r="F14" s="123">
        <v>119</v>
      </c>
      <c r="G14" s="124">
        <v>0.08541666666666665</v>
      </c>
      <c r="H14" s="25">
        <f t="shared" si="0"/>
        <v>6201.680672268907</v>
      </c>
      <c r="I14" s="93">
        <f t="shared" si="1"/>
        <v>0.0071825864779874226</v>
      </c>
      <c r="J14" s="129">
        <v>121</v>
      </c>
      <c r="K14" s="51">
        <f t="shared" si="2"/>
        <v>7</v>
      </c>
      <c r="L14" s="71">
        <f>IF(OR(B14=""),"",VLOOKUP(B14,Puntentotaal!$AD$93:$BD$132,27,FALSE))</f>
        <v>67</v>
      </c>
      <c r="O14" s="98">
        <f t="shared" si="3"/>
        <v>0.0071825864779874226</v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gegevens'!$A$2:$BB$42,32))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gegevens'!$A$2:$BB$42,32))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gegevens'!$A$2:$BB$42,32))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gegevens'!$A$2:$BB$42,32))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gegevens'!$A$2:$BB$42,32))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gegevens'!$A$2:$BB$42,32))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gegevens'!$A$2:$BB$42,32))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gegevens'!$A$2:$BB$42,32))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gegevens'!$A$2:$BB$42,32))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gegevens'!$A$2:$BB$42,32))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gegevens'!$A$2:$BB$42,32))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gegevens'!$A$2:$BB$42,32))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gegevens'!$A$2:$BB$42,32))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D3" s="142"/>
      <c r="E3" s="142">
        <v>42536</v>
      </c>
      <c r="F3" s="5"/>
    </row>
    <row r="4" spans="1:6" ht="18" customHeight="1" thickBot="1">
      <c r="A4" s="8"/>
      <c r="B4" s="40" t="s">
        <v>97</v>
      </c>
      <c r="C4" s="161" t="s">
        <v>46</v>
      </c>
      <c r="D4" s="5"/>
      <c r="E4" s="5"/>
      <c r="F4" s="141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137</v>
      </c>
      <c r="C8" s="28" t="str">
        <f>IF(OR(B8=""),"",VLOOKUP(B8,'Algemene gegevens'!$A$2:$D$42,2,FALSE))</f>
        <v>Ynling</v>
      </c>
      <c r="D8" s="20">
        <f>IF(OR(B8=""),"",VLOOKUP(B8,'Algemene gegevens'!$A$2:$D$42,4))</f>
        <v>105</v>
      </c>
      <c r="E8" s="20">
        <f>IF(OR(B8=""),"",VLOOKUP(B8,'Algemene gegevens'!$A$2:$BB$42,33))</f>
        <v>100</v>
      </c>
      <c r="F8" s="121">
        <v>98</v>
      </c>
      <c r="G8" s="122">
        <v>0.03146990740740741</v>
      </c>
      <c r="H8" s="24">
        <f aca="true" t="shared" si="0" ref="H8:H27">IF(OR(G8="dnf",G8=""),"",(VALUE(G8)*100/F8)*24*3600)</f>
        <v>2774.489795918368</v>
      </c>
      <c r="I8" s="95">
        <f aca="true" t="shared" si="1" ref="I8:I27">O8</f>
        <v>5.613966770508427E-05</v>
      </c>
      <c r="J8" s="128">
        <v>98</v>
      </c>
      <c r="K8" s="51">
        <f aca="true" t="shared" si="2" ref="K8:K27">A8</f>
        <v>1</v>
      </c>
      <c r="L8" s="70">
        <f>IF(OR(B8=""),"",VLOOKUP(B8,Puntentotaal!$AD$93:$BD$132,27,FALSE))</f>
        <v>20</v>
      </c>
      <c r="O8" s="97">
        <f>IF(OR(H8="dnf",H8=""),"",((H9-H8)/100*F8)/24/3600)</f>
        <v>5.613966770508427E-05</v>
      </c>
    </row>
    <row r="9" spans="1:15" ht="18" customHeight="1">
      <c r="A9" s="46">
        <v>2</v>
      </c>
      <c r="B9" s="56" t="s">
        <v>173</v>
      </c>
      <c r="C9" s="29" t="str">
        <f>IF(OR(B9=""),"",VLOOKUP(B9,'Algemene gegevens'!$A$2:$D$42,2,FALSE))</f>
        <v>Scholtz 22</v>
      </c>
      <c r="D9" s="21">
        <f>IF(OR(B9=""),"",VLOOKUP(B9,'Algemene gegevens'!$A$2:$D$42,4))</f>
        <v>96</v>
      </c>
      <c r="E9" s="21">
        <f>IF(OR(B9=""),"",VLOOKUP(B9,'Algemene gegevens'!$A$2:$BB$42,33))</f>
        <v>107</v>
      </c>
      <c r="F9" s="123">
        <v>107</v>
      </c>
      <c r="G9" s="124">
        <v>0.0344212962962963</v>
      </c>
      <c r="H9" s="25">
        <f t="shared" si="0"/>
        <v>2779.439252336449</v>
      </c>
      <c r="I9" s="93">
        <f t="shared" si="1"/>
        <v>6.129535147391855E-05</v>
      </c>
      <c r="J9" s="129">
        <v>106</v>
      </c>
      <c r="K9" s="51">
        <f t="shared" si="2"/>
        <v>2</v>
      </c>
      <c r="L9" s="71">
        <f>IF(OR(B9=""),"",VLOOKUP(B9,Puntentotaal!$AD$93:$BD$132,27,FALSE))</f>
        <v>46</v>
      </c>
      <c r="O9" s="98">
        <f>IF(OR(H9="dnf",H9=""),"",((H9-H8)/100*F9)/24/3600)</f>
        <v>6.129535147391855E-05</v>
      </c>
    </row>
    <row r="10" spans="1:15" ht="18" customHeight="1">
      <c r="A10" s="46">
        <v>3</v>
      </c>
      <c r="B10" s="56" t="s">
        <v>99</v>
      </c>
      <c r="C10" s="29" t="str">
        <f>IF(OR(B10=""),"",VLOOKUP(B10,'Algemene gegevens'!$A$2:$D$42,2,FALSE))</f>
        <v>Etap 21</v>
      </c>
      <c r="D10" s="21">
        <f>IF(OR(B10=""),"",VLOOKUP(B10,'Algemene gegevens'!$A$2:$D$42,4))</f>
        <v>114</v>
      </c>
      <c r="E10" s="21">
        <f>IF(OR(B10=""),"",VLOOKUP(B10,'Algemene gegevens'!$A$2:$BB$42,33))</f>
        <v>112</v>
      </c>
      <c r="F10" s="123">
        <v>113</v>
      </c>
      <c r="G10" s="124">
        <v>0.036585648148148145</v>
      </c>
      <c r="H10" s="25">
        <f t="shared" si="0"/>
        <v>2797.345132743363</v>
      </c>
      <c r="I10" s="93">
        <f t="shared" si="1"/>
        <v>0.00023418570439598296</v>
      </c>
      <c r="J10" s="129">
        <v>113</v>
      </c>
      <c r="K10" s="51">
        <f t="shared" si="2"/>
        <v>3</v>
      </c>
      <c r="L10" s="71">
        <f>IF(OR(B10=""),"",VLOOKUP(B10,Puntentotaal!$AD$93:$BD$132,27,FALSE))</f>
        <v>26</v>
      </c>
      <c r="O10" s="98">
        <f aca="true" t="shared" si="3" ref="O10:O27">IF(OR(H10="dnf",H10=""),"",((H10-H9)/100*F10)/24/3600)</f>
        <v>0.00023418570439598296</v>
      </c>
    </row>
    <row r="11" spans="1:15" ht="18" customHeight="1">
      <c r="A11" s="46">
        <v>4</v>
      </c>
      <c r="B11" s="56" t="s">
        <v>23</v>
      </c>
      <c r="C11" s="29" t="str">
        <f>IF(OR(B11=""),"",VLOOKUP(B11,'Algemene gegevens'!$A$2:$D$42,2,FALSE))</f>
        <v>Dehler 28</v>
      </c>
      <c r="D11" s="21">
        <f>IF(OR(B11=""),"",VLOOKUP(B11,'Algemene gegevens'!$A$2:$D$42,4))</f>
        <v>102</v>
      </c>
      <c r="E11" s="21">
        <f>IF(OR(B11=""),"",VLOOKUP(B11,'Algemene gegevens'!$A$2:$BB$42,33))</f>
        <v>102</v>
      </c>
      <c r="F11" s="123">
        <v>103</v>
      </c>
      <c r="G11" s="124">
        <v>0.03349537037037037</v>
      </c>
      <c r="H11" s="25">
        <f t="shared" si="0"/>
        <v>2809.708737864078</v>
      </c>
      <c r="I11" s="93">
        <f t="shared" si="1"/>
        <v>0.00014739019993444924</v>
      </c>
      <c r="J11" s="129">
        <v>102</v>
      </c>
      <c r="K11" s="51">
        <f t="shared" si="2"/>
        <v>4</v>
      </c>
      <c r="L11" s="71">
        <f>IF(OR(B11=""),"",VLOOKUP(B11,Puntentotaal!$AD$93:$BD$132,27,FALSE))</f>
        <v>27</v>
      </c>
      <c r="O11" s="98">
        <f t="shared" si="3"/>
        <v>0.00014739019993444924</v>
      </c>
    </row>
    <row r="12" spans="1:15" ht="18" customHeight="1">
      <c r="A12" s="46">
        <v>5</v>
      </c>
      <c r="B12" s="56" t="s">
        <v>16</v>
      </c>
      <c r="C12" s="29" t="str">
        <f>IF(OR(B12=""),"",VLOOKUP(B12,'Algemene gegevens'!$A$2:$D$42,2,FALSE))</f>
        <v>J-22</v>
      </c>
      <c r="D12" s="21">
        <f>IF(OR(B12=""),"",VLOOKUP(B12,'Algemene gegevens'!$A$2:$D$42,4))</f>
        <v>99</v>
      </c>
      <c r="E12" s="21">
        <f>IF(OR(B12=""),"",VLOOKUP(B12,'Algemene gegevens'!$A$2:$BB$42,33))</f>
        <v>93</v>
      </c>
      <c r="F12" s="123">
        <v>91</v>
      </c>
      <c r="G12" s="124">
        <v>0.029791666666666664</v>
      </c>
      <c r="H12" s="25">
        <f t="shared" si="0"/>
        <v>2828.571428571429</v>
      </c>
      <c r="I12" s="93">
        <f t="shared" si="1"/>
        <v>0.00019866954332973635</v>
      </c>
      <c r="J12" s="129">
        <v>94</v>
      </c>
      <c r="K12" s="51">
        <f t="shared" si="2"/>
        <v>5</v>
      </c>
      <c r="L12" s="71">
        <f>IF(OR(B12=""),"",VLOOKUP(B12,Puntentotaal!$AD$93:$BD$132,27,FALSE))</f>
        <v>19</v>
      </c>
      <c r="O12" s="98">
        <f t="shared" si="3"/>
        <v>0.00019866954332973635</v>
      </c>
    </row>
    <row r="13" spans="1:15" ht="18" customHeight="1">
      <c r="A13" s="46">
        <v>6</v>
      </c>
      <c r="B13" s="56" t="s">
        <v>171</v>
      </c>
      <c r="C13" s="29" t="str">
        <f>IF(OR(B13=""),"",VLOOKUP(B13,'Algemene gegevens'!$A$2:$D$42,2,FALSE))</f>
        <v>Dufour Arpege</v>
      </c>
      <c r="D13" s="21">
        <f>IF(OR(B13=""),"",VLOOKUP(B13,'Algemene gegevens'!$A$2:$D$42,4))</f>
        <v>104</v>
      </c>
      <c r="E13" s="21">
        <f>IF(OR(B13=""),"",VLOOKUP(B13,'Algemene gegevens'!$A$2:$BB$42,33))</f>
        <v>106</v>
      </c>
      <c r="F13" s="123">
        <v>106</v>
      </c>
      <c r="G13" s="124">
        <v>0.036238425925925924</v>
      </c>
      <c r="H13" s="25">
        <f t="shared" si="0"/>
        <v>2953.7735849056608</v>
      </c>
      <c r="I13" s="96">
        <f t="shared" si="1"/>
        <v>0.0015360449735449743</v>
      </c>
      <c r="J13" s="129">
        <v>105</v>
      </c>
      <c r="K13" s="51">
        <f t="shared" si="2"/>
        <v>6</v>
      </c>
      <c r="L13" s="71">
        <f>IF(OR(B13=""),"",VLOOKUP(B13,Puntentotaal!$AD$93:$BD$132,27,FALSE))</f>
        <v>48</v>
      </c>
      <c r="O13" s="98">
        <f t="shared" si="3"/>
        <v>0.0015360449735449743</v>
      </c>
    </row>
    <row r="14" spans="1:15" ht="18" customHeight="1">
      <c r="A14" s="46">
        <v>7</v>
      </c>
      <c r="B14" s="56" t="s">
        <v>165</v>
      </c>
      <c r="C14" s="29" t="str">
        <f>IF(OR(B14=""),"",VLOOKUP(B14,'Algemene gegevens'!$A$2:$D$42,2,FALSE))</f>
        <v>Comet 850 1,3</v>
      </c>
      <c r="D14" s="21">
        <f>IF(OR(B14=""),"",VLOOKUP(B14,'Algemene gegevens'!$A$2:$D$42,4))</f>
        <v>108</v>
      </c>
      <c r="E14" s="21">
        <f>IF(OR(B14=""),"",VLOOKUP(B14,'Algemene gegevens'!$A$2:$BB$42,33))</f>
        <v>124</v>
      </c>
      <c r="F14" s="123">
        <v>125</v>
      </c>
      <c r="G14" s="124">
        <v>0.047754629629629626</v>
      </c>
      <c r="H14" s="25">
        <f t="shared" si="0"/>
        <v>3300.7999999999997</v>
      </c>
      <c r="I14" s="93">
        <f t="shared" si="1"/>
        <v>0.005020636792452821</v>
      </c>
      <c r="J14" s="129">
        <v>125</v>
      </c>
      <c r="K14" s="51">
        <f t="shared" si="2"/>
        <v>7</v>
      </c>
      <c r="L14" s="71">
        <f>IF(OR(B14=""),"",VLOOKUP(B14,Puntentotaal!$AD$93:$BD$132,27,FALSE))</f>
        <v>50</v>
      </c>
      <c r="O14" s="98">
        <f t="shared" si="3"/>
        <v>0.005020636792452821</v>
      </c>
    </row>
    <row r="15" spans="1:15" ht="18" customHeight="1">
      <c r="A15" s="46">
        <v>8</v>
      </c>
      <c r="B15" s="56" t="s">
        <v>178</v>
      </c>
      <c r="C15" s="29" t="str">
        <f>IF(OR(B15=""),"",VLOOKUP(B15,'Algemene gegevens'!$A$2:$D$42,2,FALSE))</f>
        <v>Compromis 720</v>
      </c>
      <c r="D15" s="21">
        <f>IF(OR(B15=""),"",VLOOKUP(B15,'Algemene gegevens'!$A$2:$D$42,4))</f>
        <v>115</v>
      </c>
      <c r="E15" s="21">
        <f>IF(OR(B15=""),"",VLOOKUP(B15,'Algemene gegevens'!$A$2:$BB$42,33))</f>
        <v>116</v>
      </c>
      <c r="F15" s="123">
        <v>116</v>
      </c>
      <c r="G15" s="124">
        <v>0.0514699074074074</v>
      </c>
      <c r="H15" s="25">
        <f t="shared" si="0"/>
        <v>3833.6206896551726</v>
      </c>
      <c r="I15" s="93">
        <f t="shared" si="1"/>
        <v>0.007153611111111118</v>
      </c>
      <c r="J15" s="129">
        <v>118</v>
      </c>
      <c r="K15" s="51">
        <f t="shared" si="2"/>
        <v>8</v>
      </c>
      <c r="L15" s="71">
        <f>IF(OR(B15=""),"",VLOOKUP(B15,Puntentotaal!$AD$93:$BD$132,27,FALSE))</f>
        <v>60</v>
      </c>
      <c r="O15" s="98">
        <f t="shared" si="3"/>
        <v>0.007153611111111118</v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gegevens'!$A$2:$BB$42,33))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gegevens'!$A$2:$BB$42,33))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gegevens'!$A$2:$BB$42,33))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gegevens'!$A$2:$BB$42,33))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gegevens'!$A$2:$BB$42,33))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gegevens'!$A$2:$BB$42,33))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gegevens'!$A$2:$BB$42,33))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gegevens'!$A$2:$BB$42,33))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gegevens'!$A$2:$BB$42,33))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gegevens'!$A$2:$BB$42,33))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gegevens'!$A$2:$BB$42,33))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gegevens'!$A$2:$BB$42,33))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E3" s="142">
        <v>42543</v>
      </c>
      <c r="F3" s="5"/>
    </row>
    <row r="4" spans="1:6" ht="18" customHeight="1" thickBot="1">
      <c r="A4" s="8"/>
      <c r="B4" s="40" t="s">
        <v>97</v>
      </c>
      <c r="C4" s="80" t="s">
        <v>47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0.058784722222222224</v>
      </c>
      <c r="H7" s="6"/>
      <c r="I7" s="27"/>
      <c r="J7" s="19"/>
      <c r="L7" s="69"/>
    </row>
    <row r="8" spans="1:15" ht="18" customHeight="1">
      <c r="A8" s="45">
        <v>1</v>
      </c>
      <c r="B8" s="55" t="s">
        <v>16</v>
      </c>
      <c r="C8" s="28" t="str">
        <f>IF(OR(B8=""),"",VLOOKUP(B8,'Algemene gegevens'!$A$2:$D$42,2,FALSE))</f>
        <v>J-22</v>
      </c>
      <c r="D8" s="20">
        <f>IF(OR(B8=""),"",VLOOKUP(B8,'Algemene gegevens'!$A$2:$D$42,4))</f>
        <v>99</v>
      </c>
      <c r="E8" s="21">
        <f>IF(OR(B8=""),"",VLOOKUP(B8,'Algemene gegevens'!$A$2:$BB$42,34))</f>
        <v>94</v>
      </c>
      <c r="F8" s="121">
        <v>92</v>
      </c>
      <c r="G8" s="122">
        <v>0.06501157407407408</v>
      </c>
      <c r="H8" s="24">
        <f aca="true" t="shared" si="0" ref="H8:H27">IF(OR(G8="dnf",G8=""),"",(VALUE(G8)*100/F8)*24*3600)</f>
        <v>6105.434782608697</v>
      </c>
      <c r="I8" s="95">
        <f aca="true" t="shared" si="1" ref="I8:I27">O8</f>
        <v>0.0004412615740740707</v>
      </c>
      <c r="J8" s="128">
        <v>92</v>
      </c>
      <c r="K8" s="51">
        <f aca="true" t="shared" si="2" ref="K8:K27">A8</f>
        <v>1</v>
      </c>
      <c r="L8" s="70">
        <f>IF(OR(B8=""),"",VLOOKUP(B8,Puntentotaal!$AD$93:$BD$132,27,FALSE))</f>
        <v>19</v>
      </c>
      <c r="O8" s="97">
        <f>IF(OR(H8="dnf",H8=""),"",((H9-H8)/100*F8)/24/3600)</f>
        <v>0.0004412615740740707</v>
      </c>
    </row>
    <row r="9" spans="1:15" ht="18" customHeight="1">
      <c r="A9" s="46">
        <v>2</v>
      </c>
      <c r="B9" s="56" t="s">
        <v>137</v>
      </c>
      <c r="C9" s="29" t="str">
        <f>IF(OR(B9=""),"",VLOOKUP(B9,'Algemene gegevens'!$A$2:$D$42,2,FALSE))</f>
        <v>Ynling</v>
      </c>
      <c r="D9" s="21">
        <f>IF(OR(B9=""),"",VLOOKUP(B9,'Algemene gegevens'!$A$2:$D$42,4))</f>
        <v>105</v>
      </c>
      <c r="E9" s="21">
        <f>IF(OR(B9=""),"",VLOOKUP(B9,'Algemene gegevens'!$A$2:$BB$42,34))</f>
        <v>98</v>
      </c>
      <c r="F9" s="123">
        <v>96</v>
      </c>
      <c r="G9" s="127">
        <v>0.06829861111111112</v>
      </c>
      <c r="H9" s="25">
        <f t="shared" si="0"/>
        <v>6146.875000000001</v>
      </c>
      <c r="I9" s="93">
        <f t="shared" si="1"/>
        <v>0.0004604468599033781</v>
      </c>
      <c r="J9" s="129">
        <v>97</v>
      </c>
      <c r="K9" s="51">
        <f t="shared" si="2"/>
        <v>2</v>
      </c>
      <c r="L9" s="71">
        <f>IF(OR(B9=""),"",VLOOKUP(B9,Puntentotaal!$AD$93:$BD$132,27,FALSE))</f>
        <v>20</v>
      </c>
      <c r="O9" s="98">
        <f>IF(OR(H9="dnf",H9=""),"",((H9-H8)/100*F9)/24/3600)</f>
        <v>0.0004604468599033781</v>
      </c>
    </row>
    <row r="10" spans="1:15" ht="18" customHeight="1">
      <c r="A10" s="46">
        <v>3</v>
      </c>
      <c r="B10" s="56" t="s">
        <v>3</v>
      </c>
      <c r="C10" s="29" t="str">
        <f>IF(OR(B10=""),"",VLOOKUP(B10,'Algemene gegevens'!$A$2:$D$42,2,FALSE))</f>
        <v>Friendship 23</v>
      </c>
      <c r="D10" s="21">
        <f>IF(OR(B10=""),"",VLOOKUP(B10,'Algemene gegevens'!$A$2:$D$42,4))</f>
        <v>113</v>
      </c>
      <c r="E10" s="21">
        <f>IF(OR(B10=""),"",VLOOKUP(B10,'Algemene gegevens'!$A$2:$BB$42,34))</f>
        <v>111</v>
      </c>
      <c r="F10" s="123">
        <v>112</v>
      </c>
      <c r="G10" s="124">
        <v>0.08260416666666666</v>
      </c>
      <c r="H10" s="25">
        <f t="shared" si="0"/>
        <v>6372.321428571428</v>
      </c>
      <c r="I10" s="93">
        <f t="shared" si="1"/>
        <v>0.00292245370370369</v>
      </c>
      <c r="J10" s="129">
        <v>112</v>
      </c>
      <c r="K10" s="51">
        <f t="shared" si="2"/>
        <v>3</v>
      </c>
      <c r="L10" s="71">
        <f>IF(OR(B10=""),"",VLOOKUP(B10,Puntentotaal!$AD$93:$BD$132,27,FALSE))</f>
        <v>22</v>
      </c>
      <c r="O10" s="98">
        <f aca="true" t="shared" si="3" ref="O10:O27">IF(OR(H10="dnf",H10=""),"",((H10-H9)/100*F10)/24/3600)</f>
        <v>0.00292245370370369</v>
      </c>
    </row>
    <row r="11" spans="1:15" ht="18" customHeight="1">
      <c r="A11" s="46">
        <v>4</v>
      </c>
      <c r="B11" s="56" t="s">
        <v>23</v>
      </c>
      <c r="C11" s="29" t="str">
        <f>IF(OR(B11=""),"",VLOOKUP(B11,'Algemene gegevens'!$A$2:$D$42,2,FALSE))</f>
        <v>Dehler 28</v>
      </c>
      <c r="D11" s="21">
        <f>IF(OR(B11=""),"",VLOOKUP(B11,'Algemene gegevens'!$A$2:$D$42,4))</f>
        <v>102</v>
      </c>
      <c r="E11" s="21">
        <f>IF(OR(B11=""),"",VLOOKUP(B11,'Algemene gegevens'!$A$2:$BB$42,34))</f>
        <v>102</v>
      </c>
      <c r="F11" s="123">
        <v>103</v>
      </c>
      <c r="G11" s="124">
        <v>0.07680555555555556</v>
      </c>
      <c r="H11" s="25">
        <f t="shared" si="0"/>
        <v>6442.718446601942</v>
      </c>
      <c r="I11" s="96">
        <f t="shared" si="1"/>
        <v>0.0008392237103174608</v>
      </c>
      <c r="J11" s="129">
        <v>102</v>
      </c>
      <c r="K11" s="51">
        <f t="shared" si="2"/>
        <v>4</v>
      </c>
      <c r="L11" s="71">
        <f>IF(OR(B11=""),"",VLOOKUP(B11,Puntentotaal!$AD$93:$BD$132,27,FALSE))</f>
        <v>27</v>
      </c>
      <c r="O11" s="98">
        <f t="shared" si="3"/>
        <v>0.0008392237103174608</v>
      </c>
    </row>
    <row r="12" spans="1:15" ht="18" customHeight="1">
      <c r="A12" s="46">
        <v>5</v>
      </c>
      <c r="B12" s="56" t="s">
        <v>99</v>
      </c>
      <c r="C12" s="29" t="str">
        <f>IF(OR(B12=""),"",VLOOKUP(B12,'Algemene gegevens'!$A$2:$D$42,2,FALSE))</f>
        <v>Etap 21</v>
      </c>
      <c r="D12" s="21">
        <f>IF(OR(B12=""),"",VLOOKUP(B12,'Algemene gegevens'!$A$2:$D$42,4))</f>
        <v>114</v>
      </c>
      <c r="E12" s="21">
        <f>IF(OR(B12=""),"",VLOOKUP(B12,'Algemene gegevens'!$A$2:$BB$42,34))</f>
        <v>113</v>
      </c>
      <c r="F12" s="123">
        <v>114</v>
      </c>
      <c r="G12" s="124">
        <v>0.08611111111111112</v>
      </c>
      <c r="H12" s="25">
        <f t="shared" si="0"/>
        <v>6526.315789473685</v>
      </c>
      <c r="I12" s="93">
        <f t="shared" si="1"/>
        <v>0.0011030204962243922</v>
      </c>
      <c r="J12" s="129">
        <v>114</v>
      </c>
      <c r="K12" s="51">
        <f t="shared" si="2"/>
        <v>5</v>
      </c>
      <c r="L12" s="71">
        <f>IF(OR(B12=""),"",VLOOKUP(B12,Puntentotaal!$AD$93:$BD$132,27,FALSE))</f>
        <v>26</v>
      </c>
      <c r="O12" s="98">
        <f t="shared" si="3"/>
        <v>0.0011030204962243922</v>
      </c>
    </row>
    <row r="13" spans="1:15" ht="18" customHeight="1">
      <c r="A13" s="46">
        <v>6</v>
      </c>
      <c r="B13" s="56" t="s">
        <v>171</v>
      </c>
      <c r="C13" s="29" t="str">
        <f>IF(OR(B13=""),"",VLOOKUP(B13,'Algemene gegevens'!$A$2:$D$42,2,FALSE))</f>
        <v>Dufour Arpege</v>
      </c>
      <c r="D13" s="21">
        <f>IF(OR(B13=""),"",VLOOKUP(B13,'Algemene gegevens'!$A$2:$D$42,4))</f>
        <v>104</v>
      </c>
      <c r="E13" s="21">
        <f>IF(OR(B13=""),"",VLOOKUP(B13,'Algemene gegevens'!$A$2:$BB$42,34))</f>
        <v>105</v>
      </c>
      <c r="F13" s="123">
        <v>105</v>
      </c>
      <c r="G13" s="124">
        <v>0.07951388888888888</v>
      </c>
      <c r="H13" s="25">
        <f t="shared" si="0"/>
        <v>6542.857142857143</v>
      </c>
      <c r="I13" s="93">
        <f t="shared" si="1"/>
        <v>0.00020102339181285822</v>
      </c>
      <c r="J13" s="129">
        <v>106</v>
      </c>
      <c r="K13" s="51">
        <f t="shared" si="2"/>
        <v>6</v>
      </c>
      <c r="L13" s="71">
        <f>IF(OR(B13=""),"",VLOOKUP(B13,Puntentotaal!$AD$93:$BD$132,27,FALSE))</f>
        <v>48</v>
      </c>
      <c r="O13" s="98">
        <f t="shared" si="3"/>
        <v>0.00020102339181285822</v>
      </c>
    </row>
    <row r="14" spans="1:15" ht="18" customHeight="1">
      <c r="A14" s="46">
        <v>7</v>
      </c>
      <c r="B14" s="56" t="s">
        <v>173</v>
      </c>
      <c r="C14" s="29" t="str">
        <f>IF(OR(B14=""),"",VLOOKUP(B14,'Algemene gegevens'!$A$2:$D$42,2,FALSE))</f>
        <v>Scholtz 22</v>
      </c>
      <c r="D14" s="21">
        <f>IF(OR(B14=""),"",VLOOKUP(B14,'Algemene gegevens'!$A$2:$D$42,4))</f>
        <v>96</v>
      </c>
      <c r="E14" s="21">
        <f>IF(OR(B14=""),"",VLOOKUP(B14,'Algemene gegevens'!$A$2:$BB$42,34))</f>
        <v>106</v>
      </c>
      <c r="F14" s="123">
        <v>106</v>
      </c>
      <c r="G14" s="124">
        <v>0.0823263888888889</v>
      </c>
      <c r="H14" s="25">
        <f t="shared" si="0"/>
        <v>6710.377358490566</v>
      </c>
      <c r="I14" s="93">
        <f t="shared" si="1"/>
        <v>0.0020552248677248603</v>
      </c>
      <c r="J14" s="129">
        <v>108</v>
      </c>
      <c r="K14" s="51">
        <f t="shared" si="2"/>
        <v>7</v>
      </c>
      <c r="L14" s="71">
        <f>IF(OR(B14=""),"",VLOOKUP(B14,Puntentotaal!$AD$93:$BD$132,27,FALSE))</f>
        <v>46</v>
      </c>
      <c r="O14" s="98">
        <f t="shared" si="3"/>
        <v>0.0020552248677248603</v>
      </c>
    </row>
    <row r="15" spans="1:15" ht="18" customHeight="1">
      <c r="A15" s="46">
        <v>8</v>
      </c>
      <c r="B15" s="56" t="s">
        <v>178</v>
      </c>
      <c r="C15" s="29" t="str">
        <f>IF(OR(B15=""),"",VLOOKUP(B15,'Algemene gegevens'!$A$2:$D$42,2,FALSE))</f>
        <v>Compromis 720</v>
      </c>
      <c r="D15" s="21">
        <f>IF(OR(B15=""),"",VLOOKUP(B15,'Algemene gegevens'!$A$2:$D$42,4))</f>
        <v>115</v>
      </c>
      <c r="E15" s="21">
        <f>IF(OR(B15=""),"",VLOOKUP(B15,'Algemene gegevens'!$A$2:$BB$42,34))</f>
        <v>118</v>
      </c>
      <c r="F15" s="123" t="s">
        <v>180</v>
      </c>
      <c r="G15" s="124"/>
      <c r="H15" s="25">
        <f t="shared" si="0"/>
      </c>
      <c r="I15" s="93">
        <f t="shared" si="1"/>
      </c>
      <c r="J15" s="129">
        <v>118</v>
      </c>
      <c r="K15" s="51">
        <f t="shared" si="2"/>
        <v>8</v>
      </c>
      <c r="L15" s="71">
        <f>IF(OR(B15=""),"",VLOOKUP(B15,Puntentotaal!$AD$93:$BD$132,27,FALSE))</f>
        <v>60</v>
      </c>
      <c r="O15" s="98">
        <f t="shared" si="3"/>
      </c>
    </row>
    <row r="16" spans="1:21" ht="18" customHeight="1">
      <c r="A16" s="46">
        <v>9</v>
      </c>
      <c r="B16" s="56" t="s">
        <v>165</v>
      </c>
      <c r="C16" s="29" t="str">
        <f>IF(OR(B16=""),"",VLOOKUP(B16,'Algemene gegevens'!$A$2:$D$42,2,FALSE))</f>
        <v>Comet 850 1,3</v>
      </c>
      <c r="D16" s="21">
        <f>IF(OR(B16=""),"",VLOOKUP(B16,'Algemene gegevens'!$A$2:$D$42,4))</f>
        <v>108</v>
      </c>
      <c r="E16" s="21">
        <f>IF(OR(B16=""),"",VLOOKUP(B16,'Algemene gegevens'!$A$2:$BB$42,34))</f>
        <v>125</v>
      </c>
      <c r="F16" s="123" t="s">
        <v>180</v>
      </c>
      <c r="G16" s="124"/>
      <c r="H16" s="25">
        <f t="shared" si="0"/>
      </c>
      <c r="I16" s="93">
        <f t="shared" si="1"/>
      </c>
      <c r="J16" s="129">
        <v>125</v>
      </c>
      <c r="K16" s="51">
        <f t="shared" si="2"/>
        <v>9</v>
      </c>
      <c r="L16" s="71">
        <f>IF(OR(B16=""),"",VLOOKUP(B16,Puntentotaal!$AD$93:$BD$132,27,FALSE))</f>
        <v>50</v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gegevens'!$A$2:$BB$42,34))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gegevens'!$A$2:$BB$42,34))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gegevens'!$A$2:$BB$42,34))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gegevens'!$A$2:$BB$42,34))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gegevens'!$A$2:$BB$42,34))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gegevens'!$A$2:$BB$42,34))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gegevens'!$A$2:$BB$42,34))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gegevens'!$A$2:$BB$42,34))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gegevens'!$A$2:$BB$42,34))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gegevens'!$A$2:$BB$42,34))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gegevens'!$A$2:$BB$42,34))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E3" s="142">
        <v>42557</v>
      </c>
      <c r="F3" s="5"/>
    </row>
    <row r="4" spans="1:6" ht="18" customHeight="1" thickBot="1">
      <c r="A4" s="8"/>
      <c r="B4" s="40" t="s">
        <v>97</v>
      </c>
      <c r="C4" s="80" t="s">
        <v>48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137</v>
      </c>
      <c r="C8" s="28" t="str">
        <f>IF(OR(B8=""),"",VLOOKUP(B8,'Algemene gegevens'!$A$2:$D$42,2,FALSE))</f>
        <v>Ynling</v>
      </c>
      <c r="D8" s="20">
        <f>IF(OR(B8=""),"",VLOOKUP(B8,'Algemene gegevens'!$A$2:$D$42,4))</f>
        <v>105</v>
      </c>
      <c r="E8" s="20">
        <f>IF(OR(B8=""),"",VLOOKUP(B8,'Algemene gegevens'!$A$2:$BB$42,35))</f>
        <v>97</v>
      </c>
      <c r="F8" s="121">
        <v>95</v>
      </c>
      <c r="G8" s="122">
        <v>0.06553240740740741</v>
      </c>
      <c r="H8" s="24">
        <f aca="true" t="shared" si="0" ref="H8:H27">IF(OR(G8="dnf",G8=""),"",(VALUE(G8)*100/F8)*24*3600)</f>
        <v>5960.000000000001</v>
      </c>
      <c r="I8" s="95">
        <f aca="true" t="shared" si="1" ref="I8:I27">O8</f>
        <v>0.0008796296296296098</v>
      </c>
      <c r="J8" s="128">
        <v>95</v>
      </c>
      <c r="K8" s="51">
        <f aca="true" t="shared" si="2" ref="K8:K27">A8</f>
        <v>1</v>
      </c>
      <c r="L8" s="70">
        <f>IF(OR(B8=""),"",VLOOKUP(B8,Puntentotaal!$AD$93:$BD$132,27,FALSE))</f>
        <v>20</v>
      </c>
      <c r="O8" s="97">
        <f>IF(OR(H8="dnf",H8=""),"",((H9-H8)/100*F8)/24/3600)</f>
        <v>0.0008796296296296098</v>
      </c>
    </row>
    <row r="9" spans="1:15" ht="18" customHeight="1">
      <c r="A9" s="46">
        <v>2</v>
      </c>
      <c r="B9" s="56" t="s">
        <v>16</v>
      </c>
      <c r="C9" s="29" t="str">
        <f>IF(OR(B9=""),"",VLOOKUP(B9,'Algemene gegevens'!$A$2:$D$42,2,FALSE))</f>
        <v>J-22</v>
      </c>
      <c r="D9" s="21">
        <f>IF(OR(B9=""),"",VLOOKUP(B9,'Algemene gegevens'!$A$2:$D$42,4))</f>
        <v>99</v>
      </c>
      <c r="E9" s="21">
        <f>IF(OR(B9=""),"",VLOOKUP(B9,'Algemene gegevens'!$A$2:$BB$42,35))</f>
        <v>92</v>
      </c>
      <c r="F9" s="123">
        <v>90</v>
      </c>
      <c r="G9" s="124">
        <v>0.06291666666666666</v>
      </c>
      <c r="H9" s="25">
        <f t="shared" si="0"/>
        <v>6039.999999999999</v>
      </c>
      <c r="I9" s="93">
        <f t="shared" si="1"/>
        <v>0.0008333333333333144</v>
      </c>
      <c r="J9" s="129">
        <v>91</v>
      </c>
      <c r="K9" s="51">
        <f t="shared" si="2"/>
        <v>2</v>
      </c>
      <c r="L9" s="71">
        <f>IF(OR(B9=""),"",VLOOKUP(B9,Puntentotaal!$AD$93:$BD$132,27,FALSE))</f>
        <v>19</v>
      </c>
      <c r="O9" s="98">
        <f>IF(OR(H9="dnf",H9=""),"",((H9-H8)/100*F9)/24/3600)</f>
        <v>0.0008333333333333144</v>
      </c>
    </row>
    <row r="10" spans="1:15" ht="18" customHeight="1">
      <c r="A10" s="46">
        <v>3</v>
      </c>
      <c r="B10" s="56" t="s">
        <v>99</v>
      </c>
      <c r="C10" s="29" t="str">
        <f>IF(OR(B10=""),"",VLOOKUP(B10,'Algemene gegevens'!$A$2:$D$42,2,FALSE))</f>
        <v>Etap 21</v>
      </c>
      <c r="D10" s="21">
        <f>IF(OR(B10=""),"",VLOOKUP(B10,'Algemene gegevens'!$A$2:$D$42,4))</f>
        <v>114</v>
      </c>
      <c r="E10" s="21">
        <f>IF(OR(B10=""),"",VLOOKUP(B10,'Algemene gegevens'!$A$2:$BB$42,35))</f>
        <v>114</v>
      </c>
      <c r="F10" s="123">
        <v>115</v>
      </c>
      <c r="G10" s="124">
        <v>0.08083333333333333</v>
      </c>
      <c r="H10" s="25">
        <f t="shared" si="0"/>
        <v>6073.043478260868</v>
      </c>
      <c r="I10" s="96">
        <f t="shared" si="1"/>
        <v>0.00043981481481480803</v>
      </c>
      <c r="J10" s="129">
        <v>115</v>
      </c>
      <c r="K10" s="51">
        <f t="shared" si="2"/>
        <v>3</v>
      </c>
      <c r="L10" s="71">
        <f>IF(OR(B10=""),"",VLOOKUP(B10,Puntentotaal!$AD$93:$BD$132,27,FALSE))</f>
        <v>26</v>
      </c>
      <c r="O10" s="98">
        <f aca="true" t="shared" si="3" ref="O10:O27">IF(OR(H10="dnf",H10=""),"",((H10-H9)/100*F10)/24/3600)</f>
        <v>0.00043981481481480803</v>
      </c>
    </row>
    <row r="11" spans="1:15" ht="18" customHeight="1">
      <c r="A11" s="46">
        <v>4</v>
      </c>
      <c r="B11" s="56" t="s">
        <v>3</v>
      </c>
      <c r="C11" s="29" t="str">
        <f>IF(OR(B11=""),"",VLOOKUP(B11,'Algemene gegevens'!$A$2:$D$42,2,FALSE))</f>
        <v>Friendship 23</v>
      </c>
      <c r="D11" s="21">
        <f>IF(OR(B11=""),"",VLOOKUP(B11,'Algemene gegevens'!$A$2:$D$42,4))</f>
        <v>113</v>
      </c>
      <c r="E11" s="21">
        <f>IF(OR(B11=""),"",VLOOKUP(B11,'Algemene gegevens'!$A$2:$BB$42,35))</f>
        <v>112</v>
      </c>
      <c r="F11" s="123">
        <v>113</v>
      </c>
      <c r="G11" s="124">
        <v>0.07979166666666666</v>
      </c>
      <c r="H11" s="25">
        <f t="shared" si="0"/>
        <v>6100.884955752212</v>
      </c>
      <c r="I11" s="93">
        <f t="shared" si="1"/>
        <v>0.0003641304347826181</v>
      </c>
      <c r="J11" s="129">
        <v>114</v>
      </c>
      <c r="K11" s="51">
        <f t="shared" si="2"/>
        <v>4</v>
      </c>
      <c r="L11" s="71">
        <f>IF(OR(B11=""),"",VLOOKUP(B11,Puntentotaal!$AD$93:$BD$132,27,FALSE))</f>
        <v>22</v>
      </c>
      <c r="O11" s="98">
        <f t="shared" si="3"/>
        <v>0.0003641304347826181</v>
      </c>
    </row>
    <row r="12" spans="1:15" ht="18" customHeight="1">
      <c r="A12" s="46">
        <v>5</v>
      </c>
      <c r="B12" s="56" t="s">
        <v>178</v>
      </c>
      <c r="C12" s="29" t="str">
        <f>IF(OR(B12=""),"",VLOOKUP(B12,'Algemene gegevens'!$A$2:$D$42,2,FALSE))</f>
        <v>Compromis 720</v>
      </c>
      <c r="D12" s="21">
        <f>IF(OR(B12=""),"",VLOOKUP(B12,'Algemene gegevens'!$A$2:$D$42,4))</f>
        <v>115</v>
      </c>
      <c r="E12" s="21">
        <f>IF(OR(B12=""),"",VLOOKUP(B12,'Algemene gegevens'!$A$2:$BB$42,35))</f>
        <v>118</v>
      </c>
      <c r="F12" s="123">
        <v>118</v>
      </c>
      <c r="G12" s="124" t="s">
        <v>180</v>
      </c>
      <c r="H12" s="25">
        <f t="shared" si="0"/>
      </c>
      <c r="I12" s="93">
        <f t="shared" si="1"/>
      </c>
      <c r="J12" s="129">
        <v>118</v>
      </c>
      <c r="K12" s="51">
        <f t="shared" si="2"/>
        <v>5</v>
      </c>
      <c r="L12" s="71">
        <f>IF(OR(B12=""),"",VLOOKUP(B12,Puntentotaal!$AD$93:$BD$132,27,FALSE))</f>
        <v>60</v>
      </c>
      <c r="O12" s="98">
        <f t="shared" si="3"/>
      </c>
    </row>
    <row r="13" spans="1:15" ht="18" customHeight="1">
      <c r="A13" s="46">
        <v>6</v>
      </c>
      <c r="B13" s="56" t="s">
        <v>165</v>
      </c>
      <c r="C13" s="29" t="str">
        <f>IF(OR(B13=""),"",VLOOKUP(B13,'Algemene gegevens'!$A$2:$D$42,2,FALSE))</f>
        <v>Comet 850 1,3</v>
      </c>
      <c r="D13" s="21">
        <f>IF(OR(B13=""),"",VLOOKUP(B13,'Algemene gegevens'!$A$2:$D$42,4))</f>
        <v>108</v>
      </c>
      <c r="E13" s="21">
        <f>IF(OR(B13=""),"",VLOOKUP(B13,'Algemene gegevens'!$A$2:$BB$42,35))</f>
        <v>125</v>
      </c>
      <c r="F13" s="123">
        <v>126</v>
      </c>
      <c r="G13" s="124" t="s">
        <v>180</v>
      </c>
      <c r="H13" s="25">
        <f t="shared" si="0"/>
      </c>
      <c r="I13" s="93">
        <f t="shared" si="1"/>
      </c>
      <c r="J13" s="129">
        <v>125</v>
      </c>
      <c r="K13" s="51">
        <f t="shared" si="2"/>
        <v>6</v>
      </c>
      <c r="L13" s="71">
        <f>IF(OR(B13=""),"",VLOOKUP(B13,Puntentotaal!$AD$93:$BD$132,27,FALSE))</f>
        <v>50</v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gegevens'!$A$2:$BB$42,35))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gegevens'!$A$2:$BB$42,35))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gegevens'!$A$2:$BB$42,35))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gegevens'!$A$2:$BB$42,35))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gegevens'!$A$2:$BB$42,35))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gegevens'!$A$2:$BB$42,35))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gegevens'!$A$2:$BB$42,35))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gegevens'!$A$2:$BB$42,35))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gegevens'!$A$2:$BB$42,35))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gegevens'!$A$2:$BB$42,35))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gegevens'!$A$2:$BB$42,35))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gegevens'!$A$2:$BB$42,35))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gegevens'!$A$2:$BB$42,35))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gegevens'!$A$2:$BB$42,35))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U39"/>
  <sheetViews>
    <sheetView zoomScalePageLayoutView="0" workbookViewId="0" topLeftCell="A4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0">
        <v>2016</v>
      </c>
      <c r="C1" s="3"/>
      <c r="D1" s="4"/>
      <c r="E1" s="4"/>
      <c r="F1" s="4"/>
    </row>
    <row r="2" spans="1:6" ht="18" customHeight="1">
      <c r="A2" s="8"/>
      <c r="B2" s="3" t="s">
        <v>96</v>
      </c>
      <c r="C2" s="3"/>
      <c r="D2" s="5"/>
      <c r="E2" s="5"/>
      <c r="F2" s="3" t="s">
        <v>153</v>
      </c>
    </row>
    <row r="3" spans="1:6" ht="18" customHeight="1">
      <c r="A3" s="8"/>
      <c r="B3" s="3" t="s">
        <v>95</v>
      </c>
      <c r="C3" s="79">
        <v>0.8020833333333334</v>
      </c>
      <c r="E3" s="142">
        <v>42564</v>
      </c>
      <c r="F3" s="5"/>
    </row>
    <row r="4" spans="1:6" ht="18" customHeight="1" thickBot="1">
      <c r="A4" s="8"/>
      <c r="B4" s="40" t="s">
        <v>97</v>
      </c>
      <c r="C4" s="80" t="s">
        <v>49</v>
      </c>
      <c r="D4" s="5"/>
      <c r="E4" s="5"/>
      <c r="F4" s="5"/>
    </row>
    <row r="5" spans="1:14" ht="18" customHeight="1">
      <c r="A5" s="14" t="s">
        <v>22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18</v>
      </c>
      <c r="H5" s="16" t="s">
        <v>10</v>
      </c>
      <c r="I5" s="17" t="s">
        <v>19</v>
      </c>
      <c r="J5" s="83" t="s">
        <v>11</v>
      </c>
      <c r="K5" s="52" t="s">
        <v>92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32</v>
      </c>
      <c r="F6" s="82" t="s">
        <v>8</v>
      </c>
      <c r="G6" s="82" t="s">
        <v>21</v>
      </c>
      <c r="H6" s="9" t="s">
        <v>17</v>
      </c>
      <c r="I6" s="9" t="s">
        <v>20</v>
      </c>
      <c r="J6" s="84" t="s">
        <v>12</v>
      </c>
      <c r="L6" s="74" t="s">
        <v>130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23</v>
      </c>
      <c r="C8" s="28" t="str">
        <f>IF(OR(B8=""),"",VLOOKUP(B8,'Algemene gegevens'!$A$2:$D$42,2,FALSE))</f>
        <v>Dehler 28</v>
      </c>
      <c r="D8" s="20">
        <f>IF(OR(B8=""),"",VLOOKUP(B8,'Algemene gegevens'!$A$2:$D$42,4))</f>
        <v>102</v>
      </c>
      <c r="E8" s="20">
        <f>IF(OR(B8=""),"",VLOOKUP(B8,'Algemene gegevens'!$A$2:$BB$42,36))</f>
        <v>102</v>
      </c>
      <c r="F8" s="121">
        <v>103</v>
      </c>
      <c r="G8" s="122">
        <v>0.06293981481481481</v>
      </c>
      <c r="H8" s="24">
        <f aca="true" t="shared" si="0" ref="H8:H27">IF(OR(G8="dnf",G8=""),"",(VALUE(G8)*100/F8)*24*3600)</f>
        <v>5279.611650485436</v>
      </c>
      <c r="I8" s="145">
        <f aca="true" t="shared" si="1" ref="I8:I27">O8</f>
        <v>0.003311493558776174</v>
      </c>
      <c r="J8" s="128">
        <v>100</v>
      </c>
      <c r="K8" s="51">
        <f aca="true" t="shared" si="2" ref="K8:K27">A8</f>
        <v>1</v>
      </c>
      <c r="L8" s="70">
        <f>IF(OR(B8=""),"",VLOOKUP(B8,Puntentotaal!$AD$93:$BD$132,27,FALSE))</f>
        <v>27</v>
      </c>
      <c r="O8" s="97">
        <f>IF(OR(H8="dnf",H8=""),"",((H9-H8)/100*F8)/24/3600)</f>
        <v>0.003311493558776174</v>
      </c>
    </row>
    <row r="9" spans="1:15" ht="18" customHeight="1">
      <c r="A9" s="46">
        <v>2</v>
      </c>
      <c r="B9" s="56" t="s">
        <v>3</v>
      </c>
      <c r="C9" s="29" t="str">
        <f>IF(OR(B9=""),"",VLOOKUP(B9,'Algemene gegevens'!$A$2:$D$42,2,FALSE))</f>
        <v>Friendship 23</v>
      </c>
      <c r="D9" s="21">
        <f>IF(OR(B9=""),"",VLOOKUP(B9,'Algemene gegevens'!$A$2:$D$42,4))</f>
        <v>113</v>
      </c>
      <c r="E9" s="21">
        <f>IF(OR(B9=""),"",VLOOKUP(B9,'Algemene gegevens'!$A$2:$BB$42,36))</f>
        <v>114</v>
      </c>
      <c r="F9" s="123">
        <v>115</v>
      </c>
      <c r="G9" s="124">
        <v>0.0739699074074074</v>
      </c>
      <c r="H9" s="25">
        <f t="shared" si="0"/>
        <v>5557.391304347826</v>
      </c>
      <c r="I9" s="93">
        <f t="shared" si="1"/>
        <v>0.0036972986335850485</v>
      </c>
      <c r="J9" s="129">
        <v>113</v>
      </c>
      <c r="K9" s="51">
        <f t="shared" si="2"/>
        <v>2</v>
      </c>
      <c r="L9" s="71">
        <f>IF(OR(B9=""),"",VLOOKUP(B9,Puntentotaal!$AD$93:$BD$132,27,FALSE))</f>
        <v>22</v>
      </c>
      <c r="O9" s="98">
        <f>IF(OR(H9="dnf",H9=""),"",((H9-H8)/100*F9)/24/3600)</f>
        <v>0.0036972986335850485</v>
      </c>
    </row>
    <row r="10" spans="1:15" ht="18" customHeight="1">
      <c r="A10" s="46">
        <v>3</v>
      </c>
      <c r="B10" s="56" t="s">
        <v>16</v>
      </c>
      <c r="C10" s="29" t="str">
        <f>IF(OR(B10=""),"",VLOOKUP(B10,'Algemene gegevens'!$A$2:$D$42,2,FALSE))</f>
        <v>J-22</v>
      </c>
      <c r="D10" s="21">
        <f>IF(OR(B10=""),"",VLOOKUP(B10,'Algemene gegevens'!$A$2:$D$42,4))</f>
        <v>99</v>
      </c>
      <c r="E10" s="21">
        <f>IF(OR(B10=""),"",VLOOKUP(B10,'Algemene gegevens'!$A$2:$BB$42,36))</f>
        <v>91</v>
      </c>
      <c r="F10" s="123">
        <v>91</v>
      </c>
      <c r="G10" s="124">
        <v>0.060231481481481476</v>
      </c>
      <c r="H10" s="25">
        <f t="shared" si="0"/>
        <v>5718.681318681318</v>
      </c>
      <c r="I10" s="93">
        <f t="shared" si="1"/>
        <v>0.0016987721417069165</v>
      </c>
      <c r="J10" s="129">
        <v>92</v>
      </c>
      <c r="K10" s="51">
        <f t="shared" si="2"/>
        <v>3</v>
      </c>
      <c r="L10" s="71">
        <f>IF(OR(B10=""),"",VLOOKUP(B10,Puntentotaal!$AD$93:$BD$132,27,FALSE))</f>
        <v>19</v>
      </c>
      <c r="O10" s="98">
        <f aca="true" t="shared" si="3" ref="O10:O27">IF(OR(H10="dnf",H10=""),"",((H10-H9)/100*F10)/24/3600)</f>
        <v>0.0016987721417069165</v>
      </c>
    </row>
    <row r="11" spans="1:15" ht="18" customHeight="1">
      <c r="A11" s="46">
        <v>4</v>
      </c>
      <c r="B11" s="56" t="s">
        <v>171</v>
      </c>
      <c r="C11" s="29" t="str">
        <f>IF(OR(B11=""),"",VLOOKUP(B11,'Algemene gegevens'!$A$2:$D$42,2,FALSE))</f>
        <v>Dufour Arpege</v>
      </c>
      <c r="D11" s="21">
        <f>IF(OR(B11=""),"",VLOOKUP(B11,'Algemene gegevens'!$A$2:$D$42,4))</f>
        <v>104</v>
      </c>
      <c r="E11" s="21">
        <f>IF(OR(B11=""),"",VLOOKUP(B11,'Algemene gegevens'!$A$2:$BB$42,36))</f>
        <v>106</v>
      </c>
      <c r="F11" s="123">
        <v>106</v>
      </c>
      <c r="G11" s="124">
        <v>0.07423611111111111</v>
      </c>
      <c r="H11" s="25">
        <f t="shared" si="0"/>
        <v>6050.943396226416</v>
      </c>
      <c r="I11" s="93">
        <f t="shared" si="1"/>
        <v>0.004076363451363468</v>
      </c>
      <c r="J11" s="129">
        <v>108</v>
      </c>
      <c r="K11" s="51">
        <f t="shared" si="2"/>
        <v>4</v>
      </c>
      <c r="L11" s="71">
        <f>IF(OR(B11=""),"",VLOOKUP(B11,Puntentotaal!$AD$93:$BD$132,27,FALSE))</f>
        <v>48</v>
      </c>
      <c r="O11" s="98">
        <f t="shared" si="3"/>
        <v>0.004076363451363468</v>
      </c>
    </row>
    <row r="12" spans="1:15" ht="18" customHeight="1">
      <c r="A12" s="46">
        <v>5</v>
      </c>
      <c r="B12" s="56" t="s">
        <v>178</v>
      </c>
      <c r="C12" s="29" t="str">
        <f>IF(OR(B12=""),"",VLOOKUP(B12,'Algemene gegevens'!$A$2:$D$42,2,FALSE))</f>
        <v>Compromis 720</v>
      </c>
      <c r="D12" s="21">
        <f>IF(OR(B12=""),"",VLOOKUP(B12,'Algemene gegevens'!$A$2:$D$42,4))</f>
        <v>115</v>
      </c>
      <c r="E12" s="21">
        <f>IF(OR(B12=""),"",VLOOKUP(B12,'Algemene gegevens'!$A$2:$BB$42,36))</f>
        <v>118</v>
      </c>
      <c r="F12" s="123">
        <v>118</v>
      </c>
      <c r="G12" s="124" t="s">
        <v>180</v>
      </c>
      <c r="H12" s="25">
        <f t="shared" si="0"/>
      </c>
      <c r="I12" s="93">
        <f t="shared" si="1"/>
      </c>
      <c r="J12" s="129">
        <v>118</v>
      </c>
      <c r="K12" s="51">
        <f t="shared" si="2"/>
        <v>5</v>
      </c>
      <c r="L12" s="71">
        <f>IF(OR(B12=""),"",VLOOKUP(B12,Puntentotaal!$AD$93:$BD$132,27,FALSE))</f>
        <v>60</v>
      </c>
      <c r="O12" s="98">
        <f t="shared" si="3"/>
      </c>
    </row>
    <row r="13" spans="1:15" ht="18" customHeight="1">
      <c r="A13" s="46">
        <v>6</v>
      </c>
      <c r="B13" s="56" t="s">
        <v>181</v>
      </c>
      <c r="C13" s="29" t="str">
        <f>IF(OR(B13=""),"",VLOOKUP(B13,'Algemene gegevens'!$A$2:$D$42,2,FALSE))</f>
        <v>Compromis 720</v>
      </c>
      <c r="D13" s="21">
        <f>IF(OR(B13=""),"",VLOOKUP(B13,'Algemene gegevens'!$A$2:$D$42,4))</f>
        <v>115</v>
      </c>
      <c r="E13" s="21">
        <f>IF(OR(B13=""),"",VLOOKUP(B13,'Algemene gegevens'!$A$2:$BB$42,36))</f>
        <v>115</v>
      </c>
      <c r="F13" s="123">
        <v>115</v>
      </c>
      <c r="G13" s="124" t="s">
        <v>180</v>
      </c>
      <c r="H13" s="25">
        <f t="shared" si="0"/>
      </c>
      <c r="I13" s="93">
        <f t="shared" si="1"/>
      </c>
      <c r="J13" s="129">
        <v>115</v>
      </c>
      <c r="K13" s="51">
        <f t="shared" si="2"/>
        <v>6</v>
      </c>
      <c r="L13" s="71">
        <f>IF(OR(B13=""),"",VLOOKUP(B13,Puntentotaal!$AD$93:$BD$132,27,FALSE))</f>
        <v>65</v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gegevens'!$A$2:$BB$42,36))</f>
      </c>
      <c r="F14" s="123"/>
      <c r="G14" s="124"/>
      <c r="H14" s="25">
        <f t="shared" si="0"/>
      </c>
      <c r="I14" s="93">
        <f t="shared" si="1"/>
      </c>
      <c r="J14" s="129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gegevens'!$A$2:$BB$42,36))</f>
      </c>
      <c r="F15" s="123"/>
      <c r="G15" s="124"/>
      <c r="H15" s="25">
        <f t="shared" si="0"/>
      </c>
      <c r="I15" s="93">
        <f t="shared" si="1"/>
      </c>
      <c r="J15" s="129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gegevens'!$A$2:$BB$42,36))</f>
      </c>
      <c r="F16" s="123"/>
      <c r="G16" s="124"/>
      <c r="H16" s="25">
        <f t="shared" si="0"/>
      </c>
      <c r="I16" s="93">
        <f t="shared" si="1"/>
      </c>
      <c r="J16" s="129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gegevens'!$A$2:$BB$42,36))</f>
      </c>
      <c r="F17" s="123"/>
      <c r="G17" s="124"/>
      <c r="H17" s="25">
        <f t="shared" si="0"/>
      </c>
      <c r="I17" s="93">
        <f t="shared" si="1"/>
      </c>
      <c r="J17" s="129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gegevens'!$A$2:$BB$42,36))</f>
      </c>
      <c r="F18" s="123"/>
      <c r="G18" s="124"/>
      <c r="H18" s="25">
        <f t="shared" si="0"/>
      </c>
      <c r="I18" s="93">
        <f t="shared" si="1"/>
      </c>
      <c r="J18" s="129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gegevens'!$A$2:$BB$42,36))</f>
      </c>
      <c r="F19" s="123"/>
      <c r="G19" s="124"/>
      <c r="H19" s="25">
        <f t="shared" si="0"/>
      </c>
      <c r="I19" s="93">
        <f t="shared" si="1"/>
      </c>
      <c r="J19" s="129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gegevens'!$A$2:$BB$42,36))</f>
      </c>
      <c r="F20" s="123"/>
      <c r="G20" s="124"/>
      <c r="H20" s="25">
        <f t="shared" si="0"/>
      </c>
      <c r="I20" s="93">
        <f t="shared" si="1"/>
      </c>
      <c r="J20" s="129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gegevens'!$A$2:$BB$42,36))</f>
      </c>
      <c r="F21" s="123"/>
      <c r="G21" s="124"/>
      <c r="H21" s="25">
        <f t="shared" si="0"/>
      </c>
      <c r="I21" s="93">
        <f t="shared" si="1"/>
      </c>
      <c r="J21" s="129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gegevens'!$A$2:$BB$42,36))</f>
      </c>
      <c r="F22" s="123"/>
      <c r="G22" s="124"/>
      <c r="H22" s="25">
        <f t="shared" si="0"/>
      </c>
      <c r="I22" s="93">
        <f t="shared" si="1"/>
      </c>
      <c r="J22" s="129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gegevens'!$A$2:$BB$42,36))</f>
      </c>
      <c r="F23" s="123"/>
      <c r="G23" s="124"/>
      <c r="H23" s="25">
        <f t="shared" si="0"/>
      </c>
      <c r="I23" s="93">
        <f t="shared" si="1"/>
      </c>
      <c r="J23" s="129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gegevens'!$A$2:$BB$42,36))</f>
      </c>
      <c r="F24" s="123"/>
      <c r="G24" s="124"/>
      <c r="H24" s="25">
        <f t="shared" si="0"/>
      </c>
      <c r="I24" s="93">
        <f t="shared" si="1"/>
      </c>
      <c r="J24" s="129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gegevens'!$A$2:$BB$42,36))</f>
      </c>
      <c r="F25" s="123"/>
      <c r="G25" s="124"/>
      <c r="H25" s="25">
        <f t="shared" si="0"/>
      </c>
      <c r="I25" s="93">
        <f t="shared" si="1"/>
      </c>
      <c r="J25" s="129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gegevens'!$A$2:$BB$42,36))</f>
      </c>
      <c r="F26" s="123"/>
      <c r="G26" s="124"/>
      <c r="H26" s="25">
        <f t="shared" si="0"/>
      </c>
      <c r="I26" s="93">
        <f t="shared" si="1"/>
      </c>
      <c r="J26" s="129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gegevens'!$A$2:$BB$42,36))</f>
      </c>
      <c r="F27" s="125"/>
      <c r="G27" s="126"/>
      <c r="H27" s="26">
        <f t="shared" si="0"/>
      </c>
      <c r="I27" s="94">
        <f t="shared" si="1"/>
      </c>
      <c r="J27" s="130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33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34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35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36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39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Unknown</cp:lastModifiedBy>
  <cp:lastPrinted>2016-08-18T07:17:48Z</cp:lastPrinted>
  <dcterms:created xsi:type="dcterms:W3CDTF">2004-08-31T13:05:59Z</dcterms:created>
  <dcterms:modified xsi:type="dcterms:W3CDTF">2016-09-08T09:35:17Z</dcterms:modified>
  <cp:category/>
  <cp:version/>
  <cp:contentType/>
  <cp:contentStatus/>
</cp:coreProperties>
</file>